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348" windowWidth="20712" windowHeight="10488"/>
  </bookViews>
  <sheets>
    <sheet name="Intro" sheetId="6" r:id="rId1"/>
    <sheet name="Pricing" sheetId="4" r:id="rId2"/>
    <sheet name="YTM" sheetId="5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7" i="5"/>
  <c r="M6" i="4"/>
  <c r="M7"/>
  <c r="G6" s="1"/>
  <c r="M6" i="5"/>
  <c r="F7"/>
  <c r="F8" s="1"/>
  <c r="F9" s="1"/>
  <c r="F10" s="1"/>
  <c r="F11" s="1"/>
  <c r="F7" i="4"/>
  <c r="F8" s="1"/>
  <c r="F9" s="1"/>
  <c r="F10" s="1"/>
  <c r="C13" i="5"/>
  <c r="D4" i="4"/>
  <c r="D4" i="5"/>
  <c r="D17"/>
  <c r="D5" i="4"/>
  <c r="D5" i="5"/>
  <c r="D13"/>
  <c r="C14" i="4" l="1"/>
  <c r="C13"/>
  <c r="G8"/>
  <c r="D13"/>
  <c r="D14"/>
  <c r="C18" i="5" l="1"/>
  <c r="M7"/>
  <c r="G7" s="1"/>
  <c r="C14"/>
  <c r="C15" s="1"/>
  <c r="F11" i="4"/>
  <c r="F12" s="1"/>
  <c r="G10"/>
  <c r="F12" i="5"/>
  <c r="F13" s="1"/>
  <c r="F14" s="1"/>
  <c r="F15" s="1"/>
  <c r="H6" i="4"/>
  <c r="I6" s="1"/>
  <c r="J6" s="1"/>
  <c r="M15"/>
  <c r="G7"/>
  <c r="G9"/>
  <c r="G11"/>
  <c r="M10"/>
  <c r="C15"/>
  <c r="D15"/>
  <c r="D18" i="5"/>
  <c r="D14"/>
  <c r="D15"/>
  <c r="G12" l="1"/>
  <c r="G9"/>
  <c r="G11"/>
  <c r="C16"/>
  <c r="C16" i="4"/>
  <c r="G14" i="5"/>
  <c r="M14"/>
  <c r="M15" s="1"/>
  <c r="G8"/>
  <c r="G6"/>
  <c r="H6" s="1"/>
  <c r="G10"/>
  <c r="G13"/>
  <c r="M9"/>
  <c r="F16"/>
  <c r="G15"/>
  <c r="F13" i="4"/>
  <c r="G12"/>
  <c r="M16"/>
  <c r="H7"/>
  <c r="D16"/>
  <c r="D16" i="5"/>
  <c r="M17" l="1"/>
  <c r="C17" i="4"/>
  <c r="M18" s="1"/>
  <c r="I6" i="5"/>
  <c r="J6" s="1"/>
  <c r="H7"/>
  <c r="I7" i="4"/>
  <c r="J7" s="1"/>
  <c r="H8"/>
  <c r="F14"/>
  <c r="G13"/>
  <c r="F17" i="5"/>
  <c r="G16"/>
  <c r="D17" i="4"/>
  <c r="I7" i="5" l="1"/>
  <c r="J7" s="1"/>
  <c r="H8"/>
  <c r="F18"/>
  <c r="G17"/>
  <c r="F15" i="4"/>
  <c r="G14"/>
  <c r="I8"/>
  <c r="J8" s="1"/>
  <c r="H9"/>
  <c r="I9" l="1"/>
  <c r="J9" s="1"/>
  <c r="H10"/>
  <c r="F16"/>
  <c r="G15"/>
  <c r="F19" i="5"/>
  <c r="G18"/>
  <c r="I8"/>
  <c r="J8" s="1"/>
  <c r="H9"/>
  <c r="I10" i="4" l="1"/>
  <c r="J10" s="1"/>
  <c r="H11"/>
  <c r="I9" i="5"/>
  <c r="J9" s="1"/>
  <c r="H10"/>
  <c r="F20"/>
  <c r="G19"/>
  <c r="F17" i="4"/>
  <c r="G16"/>
  <c r="I10" i="5" l="1"/>
  <c r="J10" s="1"/>
  <c r="H11"/>
  <c r="F18" i="4"/>
  <c r="G17"/>
  <c r="F21" i="5"/>
  <c r="G20"/>
  <c r="I11" i="4"/>
  <c r="J11" s="1"/>
  <c r="H12"/>
  <c r="F22" i="5" l="1"/>
  <c r="G21"/>
  <c r="F19" i="4"/>
  <c r="G18"/>
  <c r="I12"/>
  <c r="J12" s="1"/>
  <c r="H13"/>
  <c r="I11" i="5"/>
  <c r="J11" s="1"/>
  <c r="H12"/>
  <c r="I13" i="4" l="1"/>
  <c r="J13" s="1"/>
  <c r="H14"/>
  <c r="F20"/>
  <c r="G19"/>
  <c r="F23" i="5"/>
  <c r="G22"/>
  <c r="I12"/>
  <c r="J12" s="1"/>
  <c r="H13"/>
  <c r="F24" l="1"/>
  <c r="G23"/>
  <c r="F21" i="4"/>
  <c r="G20"/>
  <c r="I13" i="5"/>
  <c r="J13" s="1"/>
  <c r="H14"/>
  <c r="H19" i="4"/>
  <c r="I19" s="1"/>
  <c r="J19"/>
  <c r="I14"/>
  <c r="J14" s="1"/>
  <c r="H15"/>
  <c r="I15" l="1"/>
  <c r="J15" s="1"/>
  <c r="H16"/>
  <c r="F22"/>
  <c r="G21"/>
  <c r="F25" i="5"/>
  <c r="G24"/>
  <c r="I14"/>
  <c r="J14" s="1"/>
  <c r="H15"/>
  <c r="H20" i="4"/>
  <c r="I20" s="1"/>
  <c r="J20"/>
  <c r="I16" l="1"/>
  <c r="J16" s="1"/>
  <c r="H17"/>
  <c r="F26" i="5"/>
  <c r="G25"/>
  <c r="F23" i="4"/>
  <c r="G22"/>
  <c r="I15" i="5"/>
  <c r="J15" s="1"/>
  <c r="H16"/>
  <c r="H21" i="4"/>
  <c r="I21" s="1"/>
  <c r="J21"/>
  <c r="I17" l="1"/>
  <c r="J17" s="1"/>
  <c r="H18"/>
  <c r="I18" s="1"/>
  <c r="J18" s="1"/>
  <c r="F24"/>
  <c r="G23"/>
  <c r="F27" i="5"/>
  <c r="G26"/>
  <c r="I16"/>
  <c r="J16" s="1"/>
  <c r="H17"/>
  <c r="H22" i="4"/>
  <c r="I22" s="1"/>
  <c r="J22"/>
  <c r="F28" i="5" l="1"/>
  <c r="G27"/>
  <c r="F25" i="4"/>
  <c r="G24"/>
  <c r="I17" i="5"/>
  <c r="J17" s="1"/>
  <c r="H18"/>
  <c r="H23" i="4"/>
  <c r="I23" s="1"/>
  <c r="J23"/>
  <c r="F26" l="1"/>
  <c r="G25"/>
  <c r="F29" i="5"/>
  <c r="G28"/>
  <c r="I18"/>
  <c r="J18" s="1"/>
  <c r="H19"/>
  <c r="H24" i="4"/>
  <c r="I24" s="1"/>
  <c r="J24"/>
  <c r="F30" i="5" l="1"/>
  <c r="G29"/>
  <c r="F27" i="4"/>
  <c r="G26"/>
  <c r="I19" i="5"/>
  <c r="J19" s="1"/>
  <c r="H20"/>
  <c r="J25" i="4"/>
  <c r="H25"/>
  <c r="I25" s="1"/>
  <c r="F28" l="1"/>
  <c r="G27"/>
  <c r="F31" i="5"/>
  <c r="G30"/>
  <c r="I20"/>
  <c r="J20" s="1"/>
  <c r="H21"/>
  <c r="J26" i="4"/>
  <c r="H26"/>
  <c r="I26" s="1"/>
  <c r="F32" i="5" l="1"/>
  <c r="G31"/>
  <c r="F29" i="4"/>
  <c r="G28"/>
  <c r="I21" i="5"/>
  <c r="J21" s="1"/>
  <c r="H22"/>
  <c r="H27" i="4"/>
  <c r="I27" s="1"/>
  <c r="J27"/>
  <c r="F30" l="1"/>
  <c r="G29"/>
  <c r="F33" i="5"/>
  <c r="G32"/>
  <c r="I22"/>
  <c r="J22" s="1"/>
  <c r="H23"/>
  <c r="H28" i="4"/>
  <c r="I28" s="1"/>
  <c r="J28"/>
  <c r="F34" i="5" l="1"/>
  <c r="G33"/>
  <c r="F31" i="4"/>
  <c r="G30"/>
  <c r="I23" i="5"/>
  <c r="J23" s="1"/>
  <c r="H24"/>
  <c r="J29" i="4"/>
  <c r="H29"/>
  <c r="I29" s="1"/>
  <c r="F32" l="1"/>
  <c r="G31"/>
  <c r="F35" i="5"/>
  <c r="G34"/>
  <c r="I24"/>
  <c r="J24" s="1"/>
  <c r="H25"/>
  <c r="J30" i="4"/>
  <c r="H30"/>
  <c r="I30" s="1"/>
  <c r="I25" i="5" l="1"/>
  <c r="J25" s="1"/>
  <c r="H26"/>
  <c r="F36"/>
  <c r="G35"/>
  <c r="F33" i="4"/>
  <c r="G32"/>
  <c r="H31"/>
  <c r="I31" s="1"/>
  <c r="J31"/>
  <c r="I26" i="5" l="1"/>
  <c r="J26" s="1"/>
  <c r="H27"/>
  <c r="F34" i="4"/>
  <c r="G33"/>
  <c r="F37" i="5"/>
  <c r="G36"/>
  <c r="H32" i="4"/>
  <c r="I32" s="1"/>
  <c r="J32"/>
  <c r="I27" i="5" l="1"/>
  <c r="J27" s="1"/>
  <c r="H28"/>
  <c r="F38"/>
  <c r="G37"/>
  <c r="F35" i="4"/>
  <c r="G34"/>
  <c r="H36" i="5"/>
  <c r="I36" s="1"/>
  <c r="J36"/>
  <c r="J33" i="4"/>
  <c r="H33"/>
  <c r="I33" s="1"/>
  <c r="I28" i="5" l="1"/>
  <c r="J28" s="1"/>
  <c r="H29"/>
  <c r="F36" i="4"/>
  <c r="G35"/>
  <c r="F39" i="5"/>
  <c r="G38"/>
  <c r="H34" i="4"/>
  <c r="I34" s="1"/>
  <c r="J34"/>
  <c r="J37" i="5"/>
  <c r="H37"/>
  <c r="I37" s="1"/>
  <c r="I29" l="1"/>
  <c r="J29" s="1"/>
  <c r="H30"/>
  <c r="F40"/>
  <c r="G39"/>
  <c r="F37" i="4"/>
  <c r="G36"/>
  <c r="H38" i="5"/>
  <c r="I38" s="1"/>
  <c r="J38"/>
  <c r="H35" i="4"/>
  <c r="I35" s="1"/>
  <c r="J35"/>
  <c r="I30" i="5" l="1"/>
  <c r="J30" s="1"/>
  <c r="H31"/>
  <c r="F38" i="4"/>
  <c r="G37"/>
  <c r="F41" i="5"/>
  <c r="G40"/>
  <c r="H36" i="4"/>
  <c r="I36" s="1"/>
  <c r="J36"/>
  <c r="H39" i="5"/>
  <c r="I39" s="1"/>
  <c r="J39"/>
  <c r="I31" l="1"/>
  <c r="J31" s="1"/>
  <c r="H32"/>
  <c r="F42"/>
  <c r="G41"/>
  <c r="F39" i="4"/>
  <c r="G38"/>
  <c r="J40" i="5"/>
  <c r="H40"/>
  <c r="I40" s="1"/>
  <c r="H37" i="4"/>
  <c r="I37" s="1"/>
  <c r="J37"/>
  <c r="I32" i="5" l="1"/>
  <c r="J32" s="1"/>
  <c r="H33"/>
  <c r="F40" i="4"/>
  <c r="G39"/>
  <c r="F43" i="5"/>
  <c r="G42"/>
  <c r="H38" i="4"/>
  <c r="I38" s="1"/>
  <c r="J38"/>
  <c r="H41" i="5"/>
  <c r="I41" s="1"/>
  <c r="J41"/>
  <c r="I33" l="1"/>
  <c r="J33" s="1"/>
  <c r="H34"/>
  <c r="F44"/>
  <c r="G43"/>
  <c r="F41" i="4"/>
  <c r="G40"/>
  <c r="H42" i="5"/>
  <c r="I42" s="1"/>
  <c r="J42"/>
  <c r="H39" i="4"/>
  <c r="I39" s="1"/>
  <c r="J39"/>
  <c r="I34" i="5" l="1"/>
  <c r="J34" s="1"/>
  <c r="H35"/>
  <c r="I35" s="1"/>
  <c r="J35" s="1"/>
  <c r="F42" i="4"/>
  <c r="G41"/>
  <c r="F45" i="5"/>
  <c r="G44"/>
  <c r="H40" i="4"/>
  <c r="I40" s="1"/>
  <c r="J40"/>
  <c r="H43" i="5"/>
  <c r="I43" s="1"/>
  <c r="J43"/>
  <c r="F46" l="1"/>
  <c r="G45"/>
  <c r="F43" i="4"/>
  <c r="G42"/>
  <c r="H44" i="5"/>
  <c r="I44" s="1"/>
  <c r="J44"/>
  <c r="H41" i="4"/>
  <c r="I41" s="1"/>
  <c r="J41"/>
  <c r="F44" l="1"/>
  <c r="G43"/>
  <c r="F47" i="5"/>
  <c r="G46"/>
  <c r="H42" i="4"/>
  <c r="I42" s="1"/>
  <c r="J42"/>
  <c r="H45" i="5"/>
  <c r="I45" s="1"/>
  <c r="J45"/>
  <c r="F48" l="1"/>
  <c r="G47"/>
  <c r="F45" i="4"/>
  <c r="G44"/>
  <c r="J46" i="5"/>
  <c r="H46"/>
  <c r="I46" s="1"/>
  <c r="H43" i="4"/>
  <c r="I43" s="1"/>
  <c r="J43"/>
  <c r="F46" l="1"/>
  <c r="G45"/>
  <c r="F49" i="5"/>
  <c r="G48"/>
  <c r="H44" i="4"/>
  <c r="I44" s="1"/>
  <c r="J44"/>
  <c r="H47" i="5"/>
  <c r="I47" s="1"/>
  <c r="J47"/>
  <c r="F50" l="1"/>
  <c r="G49"/>
  <c r="F47" i="4"/>
  <c r="G46"/>
  <c r="H48" i="5"/>
  <c r="I48" s="1"/>
  <c r="J48"/>
  <c r="J45" i="4"/>
  <c r="H45"/>
  <c r="I45" s="1"/>
  <c r="F48" l="1"/>
  <c r="G47"/>
  <c r="F51" i="5"/>
  <c r="G50"/>
  <c r="H46" i="4"/>
  <c r="I46" s="1"/>
  <c r="J46"/>
  <c r="H49" i="5"/>
  <c r="I49" s="1"/>
  <c r="J49"/>
  <c r="F52" l="1"/>
  <c r="G51"/>
  <c r="F49" i="4"/>
  <c r="G48"/>
  <c r="J50" i="5"/>
  <c r="H50"/>
  <c r="I50" s="1"/>
  <c r="H47" i="4"/>
  <c r="I47" s="1"/>
  <c r="J47"/>
  <c r="F50" l="1"/>
  <c r="G49"/>
  <c r="F53" i="5"/>
  <c r="G52"/>
  <c r="J48" i="4"/>
  <c r="H48"/>
  <c r="I48" s="1"/>
  <c r="H51" i="5"/>
  <c r="I51" s="1"/>
  <c r="J51"/>
  <c r="F54" l="1"/>
  <c r="G53"/>
  <c r="F51" i="4"/>
  <c r="G50"/>
  <c r="H52" i="5"/>
  <c r="I52" s="1"/>
  <c r="J52"/>
  <c r="H49" i="4"/>
  <c r="I49" s="1"/>
  <c r="J49"/>
  <c r="F52" l="1"/>
  <c r="G51"/>
  <c r="F55" i="5"/>
  <c r="G54"/>
  <c r="H50" i="4"/>
  <c r="I50" s="1"/>
  <c r="J50"/>
  <c r="H53" i="5"/>
  <c r="I53" s="1"/>
  <c r="J53"/>
  <c r="F56" l="1"/>
  <c r="G55"/>
  <c r="F53" i="4"/>
  <c r="G52"/>
  <c r="H54" i="5"/>
  <c r="I54" s="1"/>
  <c r="J54"/>
  <c r="H51" i="4"/>
  <c r="I51" s="1"/>
  <c r="J51"/>
  <c r="F54" l="1"/>
  <c r="G53"/>
  <c r="F57" i="5"/>
  <c r="G56"/>
  <c r="J52" i="4"/>
  <c r="H52"/>
  <c r="I52" s="1"/>
  <c r="H55" i="5"/>
  <c r="I55" s="1"/>
  <c r="J55"/>
  <c r="F58" l="1"/>
  <c r="G57"/>
  <c r="F55" i="4"/>
  <c r="G54"/>
  <c r="H56" i="5"/>
  <c r="I56" s="1"/>
  <c r="J56"/>
  <c r="J53" i="4"/>
  <c r="H53"/>
  <c r="I53" s="1"/>
  <c r="F56" l="1"/>
  <c r="G55"/>
  <c r="F59" i="5"/>
  <c r="G58"/>
  <c r="H54" i="4"/>
  <c r="I54" s="1"/>
  <c r="J54"/>
  <c r="H57" i="5"/>
  <c r="I57" s="1"/>
  <c r="J57"/>
  <c r="F60" l="1"/>
  <c r="G59"/>
  <c r="F57" i="4"/>
  <c r="G56"/>
  <c r="H58" i="5"/>
  <c r="I58" s="1"/>
  <c r="J58"/>
  <c r="H55" i="4"/>
  <c r="I55" s="1"/>
  <c r="J55"/>
  <c r="F58" l="1"/>
  <c r="G57"/>
  <c r="F61" i="5"/>
  <c r="G60"/>
  <c r="J56" i="4"/>
  <c r="H56"/>
  <c r="I56" s="1"/>
  <c r="H59" i="5"/>
  <c r="I59" s="1"/>
  <c r="J59"/>
  <c r="F62" l="1"/>
  <c r="G61"/>
  <c r="F59" i="4"/>
  <c r="G58"/>
  <c r="H60" i="5"/>
  <c r="I60" s="1"/>
  <c r="J60"/>
  <c r="H57" i="4"/>
  <c r="I57" s="1"/>
  <c r="J57"/>
  <c r="F60" l="1"/>
  <c r="G59"/>
  <c r="F63" i="5"/>
  <c r="G62"/>
  <c r="H58" i="4"/>
  <c r="I58" s="1"/>
  <c r="J58"/>
  <c r="H61" i="5"/>
  <c r="I61" s="1"/>
  <c r="J61"/>
  <c r="F64" l="1"/>
  <c r="G63"/>
  <c r="F61" i="4"/>
  <c r="G60"/>
  <c r="H62" i="5"/>
  <c r="I62" s="1"/>
  <c r="J62"/>
  <c r="H59" i="4"/>
  <c r="I59" s="1"/>
  <c r="J59"/>
  <c r="F62" l="1"/>
  <c r="G61"/>
  <c r="F65" i="5"/>
  <c r="G65" s="1"/>
  <c r="G64"/>
  <c r="J60" i="4"/>
  <c r="H60"/>
  <c r="I60" s="1"/>
  <c r="H63" i="5"/>
  <c r="I63" s="1"/>
  <c r="J63"/>
  <c r="H65" l="1"/>
  <c r="I65" s="1"/>
  <c r="J65"/>
  <c r="M10" s="1"/>
  <c r="M11" s="1"/>
  <c r="M12" s="1"/>
  <c r="F63" i="4"/>
  <c r="G62"/>
  <c r="J64" i="5"/>
  <c r="H64"/>
  <c r="I64" s="1"/>
  <c r="J61" i="4"/>
  <c r="H61"/>
  <c r="I61" s="1"/>
  <c r="H62" l="1"/>
  <c r="I62" s="1"/>
  <c r="J62"/>
  <c r="F64"/>
  <c r="G63"/>
  <c r="F65" l="1"/>
  <c r="G65" s="1"/>
  <c r="G64"/>
  <c r="H63"/>
  <c r="I63" s="1"/>
  <c r="J63"/>
  <c r="H65" l="1"/>
  <c r="I65" s="1"/>
  <c r="J65"/>
  <c r="J64"/>
  <c r="H64"/>
  <c r="I64" s="1"/>
  <c r="M11" l="1"/>
  <c r="M12" s="1"/>
  <c r="M13" s="1"/>
</calcChain>
</file>

<file path=xl/comments1.xml><?xml version="1.0" encoding="utf-8"?>
<comments xmlns="http://schemas.openxmlformats.org/spreadsheetml/2006/main">
  <authors>
    <author xml:space="preserve"> </author>
    <author>Nguyen Xuan Thanh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Mô hình này do Nguyễn Xuân Thành, giảng viên chính sách công của Chương trình Giảng dạy Kinh tế Fulbright soạn để phục vụ cho công tác giảng dạy.</t>
        </r>
      </text>
    </comment>
    <comment ref="A10" authorId="1">
      <text>
        <r>
          <rPr>
            <b/>
            <sz val="8"/>
            <color indexed="81"/>
            <rFont val="Tahoma"/>
            <family val="2"/>
          </rPr>
          <t xml:space="preserve">Basis                         Day count basis 
0 or omitted           US (NASD) 30/360 1                                Actual/actual
2                                Actual/360 
3                                Actual/365 
4                                European 30/360 
</t>
        </r>
      </text>
    </comment>
    <comment ref="B10" authorId="1">
      <text>
        <r>
          <rPr>
            <b/>
            <sz val="8"/>
            <color indexed="81"/>
            <rFont val="Tahoma"/>
            <family val="2"/>
          </rPr>
          <t xml:space="preserve">Thông số                 Cơ sở tính ngày
0 hay để trống       US (NASD) 30/360                                            1                                Số ngày thực tế/Ngày thực tế trong năm
2                                Số ngày thực tế/360 
3                                Số ngày thực tế/365 
4                                European 30/360 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Nguyen Xuan Thanh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Mô hình này do Nguyễn Xuân Thành, giảng viên chính sách công của Chương trình Giảng dạy Kinh tế Fulbright soạn để phục vụ cho công tác giảng dạy.</t>
        </r>
      </text>
    </comment>
    <comment ref="A10" authorId="1">
      <text>
        <r>
          <rPr>
            <b/>
            <sz val="8"/>
            <color indexed="81"/>
            <rFont val="Tahoma"/>
            <family val="2"/>
          </rPr>
          <t xml:space="preserve">Basis                         Day count basis 
0 or omitted           US (NASD) 30/360                                             1                                Actual/actual
2                                Actual/360 
3                                Actual/365 
4                                European 30/360 
</t>
        </r>
      </text>
    </comment>
    <comment ref="B10" authorId="1">
      <text>
        <r>
          <rPr>
            <b/>
            <sz val="8"/>
            <color indexed="81"/>
            <rFont val="Tahoma"/>
            <family val="2"/>
          </rPr>
          <t xml:space="preserve">Thông số                 Cơ sở tính ngày
0 hay để trống       US (NASD) 30/360                                            1                                Số ngày thực tế/Ngày thực tế trong năm
2                                Số ngày thực tế/360 
3                                Số ngày thực tế/365 
4                                European 30/360 </t>
        </r>
      </text>
    </comment>
  </commentList>
</comments>
</file>

<file path=xl/sharedStrings.xml><?xml version="1.0" encoding="utf-8"?>
<sst xmlns="http://schemas.openxmlformats.org/spreadsheetml/2006/main" count="96" uniqueCount="56">
  <si>
    <t>Số lẫn trả lãi cho đến khi đáo hạn</t>
  </si>
  <si>
    <t>Lợi suất đến khi đáo hạn</t>
  </si>
  <si>
    <t>Coupon payments per year</t>
  </si>
  <si>
    <t>Annual coupon rate</t>
  </si>
  <si>
    <t>Yield to maturity</t>
  </si>
  <si>
    <t>Accrued interest</t>
  </si>
  <si>
    <t>Lãi tích tụ</t>
  </si>
  <si>
    <t>Ngày thanh toán</t>
  </si>
  <si>
    <t>Ngày đáo hạn</t>
  </si>
  <si>
    <t>Giá trị hoàn trả nợ gốc (% mệnh giá)</t>
  </si>
  <si>
    <t>Số lần trả lãi trong năm</t>
  </si>
  <si>
    <t>Số ngày kể từ lần trả lãi trước</t>
  </si>
  <si>
    <t>Số ngày trong kỳ trả lãi</t>
  </si>
  <si>
    <t>Maturity date</t>
  </si>
  <si>
    <t>Settlement date</t>
  </si>
  <si>
    <t>Flat price (% of par)</t>
  </si>
  <si>
    <t>Redemption value (% of par)</t>
  </si>
  <si>
    <t>Days since last coupon</t>
  </si>
  <si>
    <t>Days in coupon period</t>
  </si>
  <si>
    <t>Các chỉ số khác</t>
  </si>
  <si>
    <t>Số ngày đến lần trả lãi tới</t>
  </si>
  <si>
    <t>Day counting basis</t>
  </si>
  <si>
    <t>Ngày trả lãi</t>
  </si>
  <si>
    <t>PV trái phiếu vào ngày thanh toán</t>
  </si>
  <si>
    <t>PV trái phiếu vào ngày trả lãi kế tiếp</t>
  </si>
  <si>
    <t>Bảng tính thủ công</t>
  </si>
  <si>
    <t>PV vào ngày thanh toán</t>
  </si>
  <si>
    <t>PV vào ngày trả lãi kế tiếp</t>
  </si>
  <si>
    <t>Invoice price (% of par)</t>
  </si>
  <si>
    <t>PV lãi định kỳ vào ngày trả lãi kế tiếp</t>
  </si>
  <si>
    <t>Kỳ</t>
  </si>
  <si>
    <t>BOND PRICING</t>
  </si>
  <si>
    <t>ĐỊNH GIÁ TRÁI PHIẾU</t>
  </si>
  <si>
    <t>YIELD TO MATURITY</t>
  </si>
  <si>
    <t>LỢI SUẤT ĐẾN KHI ĐÁO HẠN</t>
  </si>
  <si>
    <t>KẾT QUẢ</t>
  </si>
  <si>
    <t>INPUT</t>
  </si>
  <si>
    <t>OUTPUT</t>
  </si>
  <si>
    <t>Hệ đếm ngày</t>
  </si>
  <si>
    <t>NHẬP DỮ LIỆU</t>
  </si>
  <si>
    <t>Giá thanh toán (% mệnh giá)</t>
  </si>
  <si>
    <t>Dòng ngân lưu</t>
  </si>
  <si>
    <t>PV(lãi) vào ngày trả lãi kế tiếp</t>
  </si>
  <si>
    <t>Định giá thủ công</t>
  </si>
  <si>
    <t>Kiểm tra</t>
  </si>
  <si>
    <t>Lãi suất coupon hàng năm</t>
  </si>
  <si>
    <t>Giá yết (% mệnh giá)</t>
  </si>
  <si>
    <t>Lãi coupon</t>
  </si>
  <si>
    <t>Lợi suất đến khi đáo hạn, danh nghĩa</t>
  </si>
  <si>
    <t>Yield to maturity, nominal</t>
  </si>
  <si>
    <t>Yield to maturity, effective</t>
  </si>
  <si>
    <t>Lợi suất đến khi đáo hạn, hiệu dụng</t>
  </si>
  <si>
    <t>PV nợ gốc vào ngày trả lãi kế tiếp</t>
  </si>
  <si>
    <t>BẢNG TÍNH EXCEL</t>
  </si>
  <si>
    <t>Đây là bảng tính Excel do Nguyễn Xuân Thành, giảng viên chính sách công tại Chương trình Giảng dạy Kinh tế Fulbright soạn.</t>
  </si>
  <si>
    <t>LẬP MÔ HÌNH ĐỊNH GIÁ TRÁI PHIẾU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</si>
</sst>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164" formatCode="dd/mm/yy"/>
    <numFmt numFmtId="165" formatCode="0.000%"/>
    <numFmt numFmtId="166" formatCode="0.000000"/>
    <numFmt numFmtId="167" formatCode="0.000"/>
    <numFmt numFmtId="168" formatCode="dd/mm/yyyy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8" fontId="12" fillId="2" borderId="0" xfId="0" applyNumberFormat="1" applyFont="1" applyFill="1" applyProtection="1">
      <protection locked="0"/>
    </xf>
    <xf numFmtId="0" fontId="0" fillId="0" borderId="0" xfId="0" applyAlignment="1" applyProtection="1">
      <alignment horizontal="left" indent="1"/>
      <protection locked="0"/>
    </xf>
    <xf numFmtId="10" fontId="12" fillId="2" borderId="0" xfId="2" applyNumberFormat="1" applyFont="1" applyFill="1" applyProtection="1">
      <protection locked="0"/>
    </xf>
    <xf numFmtId="0" fontId="7" fillId="0" borderId="0" xfId="0" applyFont="1" applyProtection="1">
      <protection locked="0"/>
    </xf>
    <xf numFmtId="0" fontId="12" fillId="2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Protection="1">
      <protection locked="0"/>
    </xf>
    <xf numFmtId="166" fontId="0" fillId="0" borderId="0" xfId="0" applyNumberFormat="1" applyProtection="1">
      <protection locked="0"/>
    </xf>
    <xf numFmtId="8" fontId="2" fillId="0" borderId="0" xfId="0" applyNumberFormat="1" applyFont="1" applyProtection="1">
      <protection locked="0"/>
    </xf>
    <xf numFmtId="0" fontId="11" fillId="0" borderId="0" xfId="0" applyFont="1" applyProtection="1"/>
    <xf numFmtId="0" fontId="0" fillId="0" borderId="0" xfId="0" applyProtection="1"/>
    <xf numFmtId="0" fontId="9" fillId="3" borderId="0" xfId="0" applyFont="1" applyFill="1" applyBorder="1" applyAlignment="1" applyProtection="1"/>
    <xf numFmtId="0" fontId="1" fillId="0" borderId="0" xfId="0" applyFont="1" applyProtection="1"/>
    <xf numFmtId="0" fontId="10" fillId="0" borderId="0" xfId="0" applyFont="1" applyProtection="1"/>
    <xf numFmtId="0" fontId="3" fillId="0" borderId="0" xfId="0" applyFont="1" applyProtection="1"/>
    <xf numFmtId="167" fontId="3" fillId="4" borderId="0" xfId="0" applyNumberFormat="1" applyFont="1" applyFill="1" applyProtection="1"/>
    <xf numFmtId="167" fontId="0" fillId="0" borderId="0" xfId="0" applyNumberFormat="1" applyProtection="1"/>
    <xf numFmtId="0" fontId="8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7" fillId="0" borderId="0" xfId="0" applyFont="1" applyProtection="1"/>
    <xf numFmtId="0" fontId="1" fillId="0" borderId="4" xfId="0" applyFont="1" applyBorder="1" applyProtection="1"/>
    <xf numFmtId="164" fontId="1" fillId="0" borderId="0" xfId="0" applyNumberFormat="1" applyFont="1" applyBorder="1" applyProtection="1"/>
    <xf numFmtId="0" fontId="1" fillId="0" borderId="0" xfId="0" applyFont="1" applyBorder="1" applyProtection="1"/>
    <xf numFmtId="167" fontId="1" fillId="0" borderId="5" xfId="0" applyNumberFormat="1" applyFont="1" applyBorder="1" applyProtection="1"/>
    <xf numFmtId="0" fontId="1" fillId="0" borderId="6" xfId="0" applyFont="1" applyBorder="1" applyProtection="1"/>
    <xf numFmtId="164" fontId="1" fillId="0" borderId="7" xfId="0" applyNumberFormat="1" applyFont="1" applyBorder="1" applyProtection="1"/>
    <xf numFmtId="0" fontId="1" fillId="0" borderId="7" xfId="0" applyFont="1" applyBorder="1" applyProtection="1"/>
    <xf numFmtId="167" fontId="1" fillId="0" borderId="8" xfId="0" applyNumberFormat="1" applyFont="1" applyBorder="1" applyProtection="1"/>
    <xf numFmtId="0" fontId="12" fillId="0" borderId="0" xfId="0" applyFont="1" applyProtection="1"/>
    <xf numFmtId="0" fontId="13" fillId="0" borderId="0" xfId="0" applyFont="1" applyProtection="1"/>
    <xf numFmtId="2" fontId="13" fillId="0" borderId="0" xfId="0" applyNumberFormat="1" applyFont="1" applyProtection="1"/>
    <xf numFmtId="167" fontId="13" fillId="0" borderId="0" xfId="0" applyNumberFormat="1" applyFont="1" applyProtection="1"/>
    <xf numFmtId="2" fontId="12" fillId="0" borderId="0" xfId="0" applyNumberFormat="1" applyFont="1" applyProtection="1"/>
    <xf numFmtId="167" fontId="12" fillId="0" borderId="0" xfId="0" applyNumberFormat="1" applyFont="1" applyProtection="1"/>
    <xf numFmtId="0" fontId="5" fillId="0" borderId="0" xfId="0" applyFont="1" applyProtection="1">
      <protection locked="0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2" fontId="1" fillId="0" borderId="0" xfId="0" applyNumberFormat="1" applyFont="1" applyProtection="1"/>
    <xf numFmtId="167" fontId="1" fillId="0" borderId="0" xfId="0" applyNumberFormat="1" applyFont="1" applyProtection="1"/>
    <xf numFmtId="0" fontId="0" fillId="0" borderId="0" xfId="0" applyFill="1" applyProtection="1"/>
    <xf numFmtId="167" fontId="0" fillId="0" borderId="0" xfId="0" applyNumberFormat="1" applyFill="1" applyProtection="1"/>
    <xf numFmtId="167" fontId="1" fillId="0" borderId="0" xfId="0" applyNumberFormat="1" applyFont="1" applyFill="1" applyProtection="1"/>
    <xf numFmtId="165" fontId="3" fillId="4" borderId="0" xfId="2" applyNumberFormat="1" applyFont="1" applyFill="1" applyProtection="1"/>
    <xf numFmtId="165" fontId="0" fillId="0" borderId="0" xfId="2" applyNumberFormat="1" applyFont="1" applyProtection="1"/>
    <xf numFmtId="0" fontId="14" fillId="5" borderId="0" xfId="1" applyFont="1" applyFill="1" applyAlignment="1">
      <alignment horizontal="center"/>
    </xf>
    <xf numFmtId="0" fontId="1" fillId="0" borderId="0" xfId="1"/>
    <xf numFmtId="0" fontId="1" fillId="5" borderId="0" xfId="1" applyFill="1"/>
    <xf numFmtId="0" fontId="3" fillId="5" borderId="0" xfId="1" applyFont="1" applyFill="1" applyAlignment="1">
      <alignment horizontal="center"/>
    </xf>
    <xf numFmtId="0" fontId="15" fillId="5" borderId="0" xfId="1" applyFont="1" applyFill="1" applyAlignment="1">
      <alignment horizontal="center"/>
    </xf>
    <xf numFmtId="0" fontId="1" fillId="5" borderId="0" xfId="1" applyFont="1" applyFill="1"/>
    <xf numFmtId="167" fontId="0" fillId="0" borderId="0" xfId="0" applyNumberFormat="1" applyProtection="1">
      <protection locked="0"/>
    </xf>
    <xf numFmtId="167" fontId="12" fillId="2" borderId="0" xfId="0" applyNumberFormat="1" applyFont="1" applyFill="1" applyProtection="1">
      <protection locked="0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d-Ins/FETP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FETP"/>
    </sheetNames>
    <definedNames>
      <definedName name="fd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0"/>
  <sheetViews>
    <sheetView tabSelected="1" workbookViewId="0">
      <selection activeCell="A2" sqref="A2"/>
    </sheetView>
  </sheetViews>
  <sheetFormatPr defaultColWidth="9.109375" defaultRowHeight="13.2"/>
  <cols>
    <col min="1" max="1" width="157.109375" style="52" customWidth="1"/>
    <col min="2" max="16384" width="9.109375" style="51"/>
  </cols>
  <sheetData>
    <row r="1" spans="1:1" ht="17.399999999999999">
      <c r="A1" s="50" t="s">
        <v>53</v>
      </c>
    </row>
    <row r="2" spans="1:1" ht="17.399999999999999">
      <c r="A2" s="50" t="s">
        <v>55</v>
      </c>
    </row>
    <row r="3" spans="1:1" ht="17.399999999999999">
      <c r="A3" s="50"/>
    </row>
    <row r="6" spans="1:1">
      <c r="A6" s="53" t="s">
        <v>54</v>
      </c>
    </row>
    <row r="7" spans="1:1">
      <c r="A7" s="53"/>
    </row>
    <row r="11" spans="1:1">
      <c r="A11" s="54"/>
    </row>
    <row r="19" spans="1:1">
      <c r="A19" s="55"/>
    </row>
    <row r="24" spans="1:1">
      <c r="A24" s="55"/>
    </row>
    <row r="40" spans="1:1">
      <c r="A40" s="55"/>
    </row>
  </sheetData>
  <phoneticPr fontId="1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6"/>
  <sheetViews>
    <sheetView zoomScaleNormal="100" workbookViewId="0">
      <selection activeCell="C4" sqref="C4"/>
    </sheetView>
  </sheetViews>
  <sheetFormatPr defaultColWidth="9.109375" defaultRowHeight="13.2"/>
  <cols>
    <col min="1" max="1" width="25.109375" style="2" customWidth="1"/>
    <col min="2" max="2" width="32" style="2" bestFit="1" customWidth="1"/>
    <col min="3" max="3" width="13.109375" style="2" customWidth="1"/>
    <col min="4" max="4" width="31.44140625" style="2" customWidth="1"/>
    <col min="5" max="5" width="5.44140625" style="2" customWidth="1"/>
    <col min="6" max="6" width="8.109375" style="2" customWidth="1"/>
    <col min="7" max="7" width="5.44140625" style="3" customWidth="1"/>
    <col min="8" max="8" width="10.44140625" style="3" bestFit="1" customWidth="1"/>
    <col min="9" max="9" width="10" style="3" bestFit="1" customWidth="1"/>
    <col min="10" max="10" width="26.33203125" style="3" bestFit="1" customWidth="1"/>
    <col min="11" max="11" width="9.109375" style="3"/>
    <col min="12" max="12" width="32.44140625" style="3" bestFit="1" customWidth="1"/>
    <col min="13" max="13" width="9.109375" style="3"/>
    <col min="14" max="16384" width="9.109375" style="2"/>
  </cols>
  <sheetData>
    <row r="1" spans="1:13" ht="17.399999999999999">
      <c r="A1" s="1" t="s">
        <v>31</v>
      </c>
      <c r="B1" s="13" t="s">
        <v>32</v>
      </c>
      <c r="C1" s="14"/>
    </row>
    <row r="2" spans="1:13">
      <c r="B2" s="14"/>
      <c r="C2" s="14"/>
    </row>
    <row r="3" spans="1:13">
      <c r="A3" s="15" t="s">
        <v>36</v>
      </c>
      <c r="B3" s="15" t="s">
        <v>39</v>
      </c>
      <c r="C3" s="15"/>
      <c r="F3" s="14"/>
      <c r="G3" s="18" t="s">
        <v>41</v>
      </c>
      <c r="H3" s="16"/>
      <c r="I3" s="16"/>
      <c r="J3" s="16"/>
    </row>
    <row r="4" spans="1:13">
      <c r="A4" s="14" t="s">
        <v>14</v>
      </c>
      <c r="B4" s="14" t="s">
        <v>7</v>
      </c>
      <c r="C4" s="4">
        <v>39860</v>
      </c>
      <c r="D4" s="5" t="str">
        <f>[1]!fd(C4)</f>
        <v>C4=Value</v>
      </c>
      <c r="F4" s="21"/>
      <c r="G4" s="16"/>
      <c r="H4" s="16"/>
      <c r="I4" s="16"/>
      <c r="J4" s="16"/>
    </row>
    <row r="5" spans="1:13">
      <c r="A5" s="14" t="s">
        <v>13</v>
      </c>
      <c r="B5" s="14" t="s">
        <v>8</v>
      </c>
      <c r="C5" s="4">
        <v>43787</v>
      </c>
      <c r="D5" s="5" t="str">
        <f>[1]!fd(C5)</f>
        <v>C5=Value</v>
      </c>
      <c r="F5" s="21"/>
      <c r="G5" s="22" t="s">
        <v>30</v>
      </c>
      <c r="H5" s="23" t="s">
        <v>22</v>
      </c>
      <c r="I5" s="23" t="s">
        <v>47</v>
      </c>
      <c r="J5" s="24" t="s">
        <v>42</v>
      </c>
      <c r="L5" s="34" t="s">
        <v>19</v>
      </c>
      <c r="M5" s="35"/>
    </row>
    <row r="6" spans="1:13">
      <c r="A6" s="14" t="s">
        <v>3</v>
      </c>
      <c r="B6" s="16" t="s">
        <v>45</v>
      </c>
      <c r="C6" s="6">
        <v>0.09</v>
      </c>
      <c r="D6" s="5"/>
      <c r="F6" s="25">
        <v>1</v>
      </c>
      <c r="G6" s="26">
        <f t="shared" ref="G6:G37" si="0">IF($M$7&gt;=F6,F6,"")</f>
        <v>1</v>
      </c>
      <c r="H6" s="27">
        <f>IF(G6="","",COUPNCD($C$4,$C$5,$C$9,$C$10))</f>
        <v>40135</v>
      </c>
      <c r="I6" s="28">
        <f>IF(H6="","",$C$6*$C$8/$C$9)</f>
        <v>9</v>
      </c>
      <c r="J6" s="29">
        <f t="shared" ref="J6:J35" si="1">IF(G6="","",I6/(1+$C$7/$C$9)^(G6-1))</f>
        <v>9</v>
      </c>
      <c r="L6" s="35" t="s">
        <v>20</v>
      </c>
      <c r="M6" s="35">
        <f>COUPDAYSNC(C4,C5,C9,C10)</f>
        <v>275</v>
      </c>
    </row>
    <row r="7" spans="1:13">
      <c r="A7" s="17" t="s">
        <v>4</v>
      </c>
      <c r="B7" s="17" t="s">
        <v>1</v>
      </c>
      <c r="C7" s="6">
        <v>9.8000000000000004E-2</v>
      </c>
      <c r="D7" s="5"/>
      <c r="F7" s="25">
        <f>F6+1</f>
        <v>2</v>
      </c>
      <c r="G7" s="26">
        <f t="shared" si="0"/>
        <v>2</v>
      </c>
      <c r="H7" s="27">
        <f t="shared" ref="H7:H38" si="2">IF(G7="","",COUPNCD(H6,$C$5,$C$9,$C$10))</f>
        <v>40500</v>
      </c>
      <c r="I7" s="28">
        <f t="shared" ref="I7:I35" si="3">IF(H7="","",$C$6*$C$8/$C$9)</f>
        <v>9</v>
      </c>
      <c r="J7" s="29">
        <f t="shared" si="1"/>
        <v>8.1967213114754092</v>
      </c>
      <c r="L7" s="35" t="s">
        <v>0</v>
      </c>
      <c r="M7" s="35">
        <f>COUPNUM(C4,C5,C9,C10)</f>
        <v>11</v>
      </c>
    </row>
    <row r="8" spans="1:13">
      <c r="A8" s="14" t="s">
        <v>16</v>
      </c>
      <c r="B8" s="14" t="s">
        <v>9</v>
      </c>
      <c r="C8" s="8">
        <v>100</v>
      </c>
      <c r="D8" s="5"/>
      <c r="F8" s="25">
        <f t="shared" ref="F8:F65" si="4">F7+1</f>
        <v>3</v>
      </c>
      <c r="G8" s="26">
        <f t="shared" si="0"/>
        <v>3</v>
      </c>
      <c r="H8" s="27">
        <f t="shared" si="2"/>
        <v>40865</v>
      </c>
      <c r="I8" s="28">
        <f t="shared" si="3"/>
        <v>9</v>
      </c>
      <c r="J8" s="29">
        <f t="shared" si="1"/>
        <v>7.4651378064439058</v>
      </c>
      <c r="L8" s="35"/>
      <c r="M8" s="35"/>
    </row>
    <row r="9" spans="1:13">
      <c r="A9" s="14" t="s">
        <v>2</v>
      </c>
      <c r="B9" s="14" t="s">
        <v>10</v>
      </c>
      <c r="C9" s="8">
        <v>1</v>
      </c>
      <c r="D9" s="5"/>
      <c r="F9" s="25">
        <f t="shared" si="4"/>
        <v>4</v>
      </c>
      <c r="G9" s="26">
        <f t="shared" si="0"/>
        <v>4</v>
      </c>
      <c r="H9" s="27">
        <f t="shared" si="2"/>
        <v>41231</v>
      </c>
      <c r="I9" s="28">
        <f t="shared" si="3"/>
        <v>9</v>
      </c>
      <c r="J9" s="29">
        <f t="shared" si="1"/>
        <v>6.7988504612421723</v>
      </c>
      <c r="L9" s="34" t="s">
        <v>43</v>
      </c>
      <c r="M9" s="16"/>
    </row>
    <row r="10" spans="1:13">
      <c r="A10" s="16" t="s">
        <v>21</v>
      </c>
      <c r="B10" s="17" t="s">
        <v>38</v>
      </c>
      <c r="C10" s="8">
        <v>1</v>
      </c>
      <c r="D10" s="5"/>
      <c r="F10" s="25">
        <f t="shared" si="4"/>
        <v>5</v>
      </c>
      <c r="G10" s="26">
        <f t="shared" si="0"/>
        <v>5</v>
      </c>
      <c r="H10" s="27">
        <f t="shared" si="2"/>
        <v>41596</v>
      </c>
      <c r="I10" s="28">
        <f t="shared" si="3"/>
        <v>9</v>
      </c>
      <c r="J10" s="29">
        <f t="shared" si="1"/>
        <v>6.1920313854664597</v>
      </c>
      <c r="L10" s="36" t="s">
        <v>52</v>
      </c>
      <c r="M10" s="37">
        <f>C8/(1+C7/C9)^(M7-1)</f>
        <v>39.262377903627993</v>
      </c>
    </row>
    <row r="11" spans="1:13">
      <c r="A11" s="14"/>
      <c r="C11" s="9"/>
      <c r="D11" s="5"/>
      <c r="F11" s="25">
        <f t="shared" si="4"/>
        <v>6</v>
      </c>
      <c r="G11" s="26">
        <f t="shared" si="0"/>
        <v>6</v>
      </c>
      <c r="H11" s="27">
        <f t="shared" si="2"/>
        <v>41961</v>
      </c>
      <c r="I11" s="28">
        <f t="shared" si="3"/>
        <v>9</v>
      </c>
      <c r="J11" s="29">
        <f t="shared" si="1"/>
        <v>5.639372846508615</v>
      </c>
      <c r="L11" s="35" t="s">
        <v>29</v>
      </c>
      <c r="M11" s="37">
        <f>SUM(J6:J65)</f>
        <v>64.779448864015066</v>
      </c>
    </row>
    <row r="12" spans="1:13">
      <c r="A12" s="15" t="s">
        <v>37</v>
      </c>
      <c r="B12" s="15" t="s">
        <v>35</v>
      </c>
      <c r="C12" s="15"/>
      <c r="D12" s="5"/>
      <c r="F12" s="25">
        <f t="shared" si="4"/>
        <v>7</v>
      </c>
      <c r="G12" s="26">
        <f t="shared" si="0"/>
        <v>7</v>
      </c>
      <c r="H12" s="27">
        <f t="shared" si="2"/>
        <v>42326</v>
      </c>
      <c r="I12" s="28">
        <f t="shared" si="3"/>
        <v>9</v>
      </c>
      <c r="J12" s="29">
        <f t="shared" si="1"/>
        <v>5.1360408438147678</v>
      </c>
      <c r="L12" s="35" t="s">
        <v>24</v>
      </c>
      <c r="M12" s="37">
        <f>M10+M11</f>
        <v>104.04182676764306</v>
      </c>
    </row>
    <row r="13" spans="1:13">
      <c r="A13" s="18" t="s">
        <v>15</v>
      </c>
      <c r="B13" s="18" t="s">
        <v>46</v>
      </c>
      <c r="C13" s="19">
        <f>PRICE(C4,C5,C6,C7,C8,C9,C10)</f>
        <v>94.746304841077944</v>
      </c>
      <c r="D13" s="5" t="str">
        <f>[1]!fd(C13)</f>
        <v>C13=PRICE(C4,C5,C6,C7,C8,C9,C10)</v>
      </c>
      <c r="F13" s="25">
        <f t="shared" si="4"/>
        <v>8</v>
      </c>
      <c r="G13" s="26">
        <f t="shared" si="0"/>
        <v>8</v>
      </c>
      <c r="H13" s="27">
        <f t="shared" si="2"/>
        <v>42692</v>
      </c>
      <c r="I13" s="28">
        <f t="shared" si="3"/>
        <v>9</v>
      </c>
      <c r="J13" s="29">
        <f t="shared" si="1"/>
        <v>4.677632826789405</v>
      </c>
      <c r="L13" s="35" t="s">
        <v>23</v>
      </c>
      <c r="M13" s="37">
        <f>M12/(1+C7/C9)^(M6/C15)</f>
        <v>96.965482923269732</v>
      </c>
    </row>
    <row r="14" spans="1:13">
      <c r="A14" s="14" t="s">
        <v>17</v>
      </c>
      <c r="B14" s="14" t="s">
        <v>11</v>
      </c>
      <c r="C14" s="14">
        <f>COUPDAYBS(C4,C5,C9,C10)</f>
        <v>90</v>
      </c>
      <c r="D14" s="5" t="str">
        <f>[1]!fd(C14)</f>
        <v>C14=COUPDAYBS(C4,C5,C9,C10)</v>
      </c>
      <c r="F14" s="25">
        <f t="shared" si="4"/>
        <v>9</v>
      </c>
      <c r="G14" s="26">
        <f t="shared" si="0"/>
        <v>9</v>
      </c>
      <c r="H14" s="27">
        <f t="shared" si="2"/>
        <v>43057</v>
      </c>
      <c r="I14" s="28">
        <f t="shared" si="3"/>
        <v>9</v>
      </c>
      <c r="J14" s="29">
        <f t="shared" si="1"/>
        <v>4.2601391865112976</v>
      </c>
      <c r="L14" s="35"/>
      <c r="M14" s="35"/>
    </row>
    <row r="15" spans="1:13">
      <c r="A15" s="14" t="s">
        <v>18</v>
      </c>
      <c r="B15" s="14" t="s">
        <v>12</v>
      </c>
      <c r="C15" s="14">
        <f>COUPDAYS(C4,C5,C9,C10)</f>
        <v>365</v>
      </c>
      <c r="D15" s="5" t="str">
        <f>[1]!fd(C15)</f>
        <v>C15=COUPDAYS(C4,C5,C9,C10)</v>
      </c>
      <c r="F15" s="25">
        <f t="shared" si="4"/>
        <v>10</v>
      </c>
      <c r="G15" s="26">
        <f t="shared" si="0"/>
        <v>10</v>
      </c>
      <c r="H15" s="27">
        <f t="shared" si="2"/>
        <v>43422</v>
      </c>
      <c r="I15" s="28">
        <f t="shared" si="3"/>
        <v>9</v>
      </c>
      <c r="J15" s="29">
        <f t="shared" si="1"/>
        <v>3.8799081844365184</v>
      </c>
      <c r="L15" s="35" t="s">
        <v>27</v>
      </c>
      <c r="M15" s="37">
        <f>-PV($C$7/$C$9,$M$7,$C$6/$C$9*$C$8,$C$8)*(1+$C$7/$C$9)</f>
        <v>104.04182676764312</v>
      </c>
    </row>
    <row r="16" spans="1:13">
      <c r="A16" s="14" t="s">
        <v>5</v>
      </c>
      <c r="B16" s="14" t="s">
        <v>6</v>
      </c>
      <c r="C16" s="20">
        <f>(C14/C15)*C6*C8/C9</f>
        <v>2.2191780821917808</v>
      </c>
      <c r="D16" s="5" t="str">
        <f>[1]!fd(C16)</f>
        <v>C16=(C14/C15)*C6*C8/C9</v>
      </c>
      <c r="F16" s="25">
        <f t="shared" si="4"/>
        <v>11</v>
      </c>
      <c r="G16" s="26">
        <f t="shared" si="0"/>
        <v>11</v>
      </c>
      <c r="H16" s="27">
        <f t="shared" si="2"/>
        <v>43787</v>
      </c>
      <c r="I16" s="28">
        <f t="shared" si="3"/>
        <v>9</v>
      </c>
      <c r="J16" s="29">
        <f t="shared" si="1"/>
        <v>3.5336140113265198</v>
      </c>
      <c r="L16" s="38" t="s">
        <v>26</v>
      </c>
      <c r="M16" s="39">
        <f>M15/(1+C7/C9)^(M6/C15)</f>
        <v>96.965482923269789</v>
      </c>
    </row>
    <row r="17" spans="1:13">
      <c r="A17" s="18" t="s">
        <v>28</v>
      </c>
      <c r="B17" s="18" t="s">
        <v>40</v>
      </c>
      <c r="C17" s="19">
        <f>C13+C16</f>
        <v>96.965482923269718</v>
      </c>
      <c r="D17" s="5" t="str">
        <f>[1]!fd(C17)</f>
        <v>C17=C13+C16</v>
      </c>
      <c r="F17" s="25">
        <f t="shared" si="4"/>
        <v>12</v>
      </c>
      <c r="G17" s="26" t="str">
        <f t="shared" si="0"/>
        <v/>
      </c>
      <c r="H17" s="27" t="str">
        <f t="shared" si="2"/>
        <v/>
      </c>
      <c r="I17" s="28" t="str">
        <f t="shared" si="3"/>
        <v/>
      </c>
      <c r="J17" s="29" t="str">
        <f t="shared" si="1"/>
        <v/>
      </c>
      <c r="L17" s="16"/>
      <c r="M17" s="16"/>
    </row>
    <row r="18" spans="1:13">
      <c r="F18" s="25">
        <f t="shared" si="4"/>
        <v>13</v>
      </c>
      <c r="G18" s="26" t="str">
        <f t="shared" si="0"/>
        <v/>
      </c>
      <c r="H18" s="27" t="str">
        <f t="shared" si="2"/>
        <v/>
      </c>
      <c r="I18" s="28" t="str">
        <f t="shared" si="3"/>
        <v/>
      </c>
      <c r="J18" s="29" t="str">
        <f t="shared" si="1"/>
        <v/>
      </c>
      <c r="L18" s="35" t="s">
        <v>44</v>
      </c>
      <c r="M18" s="37">
        <f>M16-C17</f>
        <v>0</v>
      </c>
    </row>
    <row r="19" spans="1:13">
      <c r="C19" s="56"/>
      <c r="F19" s="25">
        <f t="shared" si="4"/>
        <v>14</v>
      </c>
      <c r="G19" s="26" t="str">
        <f t="shared" si="0"/>
        <v/>
      </c>
      <c r="H19" s="27" t="str">
        <f t="shared" si="2"/>
        <v/>
      </c>
      <c r="I19" s="28" t="str">
        <f t="shared" si="3"/>
        <v/>
      </c>
      <c r="J19" s="29" t="str">
        <f t="shared" si="1"/>
        <v/>
      </c>
    </row>
    <row r="20" spans="1:13">
      <c r="F20" s="25">
        <f t="shared" si="4"/>
        <v>15</v>
      </c>
      <c r="G20" s="26" t="str">
        <f t="shared" si="0"/>
        <v/>
      </c>
      <c r="H20" s="27" t="str">
        <f t="shared" si="2"/>
        <v/>
      </c>
      <c r="I20" s="28" t="str">
        <f t="shared" si="3"/>
        <v/>
      </c>
      <c r="J20" s="29" t="str">
        <f t="shared" si="1"/>
        <v/>
      </c>
    </row>
    <row r="21" spans="1:13">
      <c r="F21" s="25">
        <f t="shared" si="4"/>
        <v>16</v>
      </c>
      <c r="G21" s="26" t="str">
        <f t="shared" si="0"/>
        <v/>
      </c>
      <c r="H21" s="27" t="str">
        <f t="shared" si="2"/>
        <v/>
      </c>
      <c r="I21" s="28" t="str">
        <f t="shared" si="3"/>
        <v/>
      </c>
      <c r="J21" s="29" t="str">
        <f t="shared" si="1"/>
        <v/>
      </c>
    </row>
    <row r="22" spans="1:13">
      <c r="F22" s="25">
        <f t="shared" si="4"/>
        <v>17</v>
      </c>
      <c r="G22" s="26" t="str">
        <f t="shared" si="0"/>
        <v/>
      </c>
      <c r="H22" s="27" t="str">
        <f t="shared" si="2"/>
        <v/>
      </c>
      <c r="I22" s="28" t="str">
        <f t="shared" si="3"/>
        <v/>
      </c>
      <c r="J22" s="29" t="str">
        <f t="shared" si="1"/>
        <v/>
      </c>
    </row>
    <row r="23" spans="1:13">
      <c r="F23" s="25">
        <f t="shared" si="4"/>
        <v>18</v>
      </c>
      <c r="G23" s="26" t="str">
        <f t="shared" si="0"/>
        <v/>
      </c>
      <c r="H23" s="27" t="str">
        <f t="shared" si="2"/>
        <v/>
      </c>
      <c r="I23" s="28" t="str">
        <f t="shared" si="3"/>
        <v/>
      </c>
      <c r="J23" s="29" t="str">
        <f t="shared" si="1"/>
        <v/>
      </c>
    </row>
    <row r="24" spans="1:13">
      <c r="F24" s="25">
        <f t="shared" si="4"/>
        <v>19</v>
      </c>
      <c r="G24" s="26" t="str">
        <f t="shared" si="0"/>
        <v/>
      </c>
      <c r="H24" s="27" t="str">
        <f t="shared" si="2"/>
        <v/>
      </c>
      <c r="I24" s="28" t="str">
        <f t="shared" si="3"/>
        <v/>
      </c>
      <c r="J24" s="29" t="str">
        <f t="shared" si="1"/>
        <v/>
      </c>
    </row>
    <row r="25" spans="1:13">
      <c r="F25" s="25">
        <f t="shared" si="4"/>
        <v>20</v>
      </c>
      <c r="G25" s="26" t="str">
        <f t="shared" si="0"/>
        <v/>
      </c>
      <c r="H25" s="27" t="str">
        <f t="shared" si="2"/>
        <v/>
      </c>
      <c r="I25" s="28" t="str">
        <f t="shared" si="3"/>
        <v/>
      </c>
      <c r="J25" s="29" t="str">
        <f t="shared" si="1"/>
        <v/>
      </c>
    </row>
    <row r="26" spans="1:13">
      <c r="F26" s="25">
        <f t="shared" si="4"/>
        <v>21</v>
      </c>
      <c r="G26" s="26" t="str">
        <f t="shared" si="0"/>
        <v/>
      </c>
      <c r="H26" s="27" t="str">
        <f t="shared" si="2"/>
        <v/>
      </c>
      <c r="I26" s="28" t="str">
        <f t="shared" si="3"/>
        <v/>
      </c>
      <c r="J26" s="29" t="str">
        <f t="shared" si="1"/>
        <v/>
      </c>
    </row>
    <row r="27" spans="1:13">
      <c r="F27" s="25">
        <f t="shared" si="4"/>
        <v>22</v>
      </c>
      <c r="G27" s="26" t="str">
        <f t="shared" si="0"/>
        <v/>
      </c>
      <c r="H27" s="27" t="str">
        <f t="shared" si="2"/>
        <v/>
      </c>
      <c r="I27" s="28" t="str">
        <f t="shared" si="3"/>
        <v/>
      </c>
      <c r="J27" s="29" t="str">
        <f t="shared" si="1"/>
        <v/>
      </c>
    </row>
    <row r="28" spans="1:13">
      <c r="F28" s="25">
        <f t="shared" si="4"/>
        <v>23</v>
      </c>
      <c r="G28" s="26" t="str">
        <f t="shared" si="0"/>
        <v/>
      </c>
      <c r="H28" s="27" t="str">
        <f t="shared" si="2"/>
        <v/>
      </c>
      <c r="I28" s="28" t="str">
        <f t="shared" si="3"/>
        <v/>
      </c>
      <c r="J28" s="29" t="str">
        <f t="shared" si="1"/>
        <v/>
      </c>
    </row>
    <row r="29" spans="1:13">
      <c r="F29" s="25">
        <f t="shared" si="4"/>
        <v>24</v>
      </c>
      <c r="G29" s="26" t="str">
        <f t="shared" si="0"/>
        <v/>
      </c>
      <c r="H29" s="27" t="str">
        <f t="shared" si="2"/>
        <v/>
      </c>
      <c r="I29" s="28" t="str">
        <f t="shared" si="3"/>
        <v/>
      </c>
      <c r="J29" s="29" t="str">
        <f t="shared" si="1"/>
        <v/>
      </c>
    </row>
    <row r="30" spans="1:13">
      <c r="F30" s="25">
        <f t="shared" si="4"/>
        <v>25</v>
      </c>
      <c r="G30" s="26" t="str">
        <f t="shared" si="0"/>
        <v/>
      </c>
      <c r="H30" s="27" t="str">
        <f t="shared" si="2"/>
        <v/>
      </c>
      <c r="I30" s="28" t="str">
        <f t="shared" si="3"/>
        <v/>
      </c>
      <c r="J30" s="29" t="str">
        <f t="shared" si="1"/>
        <v/>
      </c>
    </row>
    <row r="31" spans="1:13">
      <c r="F31" s="25">
        <f t="shared" si="4"/>
        <v>26</v>
      </c>
      <c r="G31" s="26" t="str">
        <f t="shared" si="0"/>
        <v/>
      </c>
      <c r="H31" s="27" t="str">
        <f t="shared" si="2"/>
        <v/>
      </c>
      <c r="I31" s="28" t="str">
        <f t="shared" si="3"/>
        <v/>
      </c>
      <c r="J31" s="29" t="str">
        <f t="shared" si="1"/>
        <v/>
      </c>
    </row>
    <row r="32" spans="1:13">
      <c r="A32" s="10"/>
      <c r="F32" s="25">
        <f t="shared" si="4"/>
        <v>27</v>
      </c>
      <c r="G32" s="26" t="str">
        <f t="shared" si="0"/>
        <v/>
      </c>
      <c r="H32" s="27" t="str">
        <f t="shared" si="2"/>
        <v/>
      </c>
      <c r="I32" s="28" t="str">
        <f t="shared" si="3"/>
        <v/>
      </c>
      <c r="J32" s="29" t="str">
        <f t="shared" si="1"/>
        <v/>
      </c>
    </row>
    <row r="33" spans="1:10">
      <c r="C33" s="11"/>
      <c r="F33" s="25">
        <f t="shared" si="4"/>
        <v>28</v>
      </c>
      <c r="G33" s="26" t="str">
        <f t="shared" si="0"/>
        <v/>
      </c>
      <c r="H33" s="27" t="str">
        <f t="shared" si="2"/>
        <v/>
      </c>
      <c r="I33" s="28" t="str">
        <f t="shared" si="3"/>
        <v/>
      </c>
      <c r="J33" s="29" t="str">
        <f t="shared" si="1"/>
        <v/>
      </c>
    </row>
    <row r="34" spans="1:10">
      <c r="F34" s="25">
        <f t="shared" si="4"/>
        <v>29</v>
      </c>
      <c r="G34" s="26" t="str">
        <f t="shared" si="0"/>
        <v/>
      </c>
      <c r="H34" s="27" t="str">
        <f t="shared" si="2"/>
        <v/>
      </c>
      <c r="I34" s="28" t="str">
        <f t="shared" si="3"/>
        <v/>
      </c>
      <c r="J34" s="29" t="str">
        <f t="shared" si="1"/>
        <v/>
      </c>
    </row>
    <row r="35" spans="1:10">
      <c r="F35" s="25">
        <f t="shared" si="4"/>
        <v>30</v>
      </c>
      <c r="G35" s="26" t="str">
        <f t="shared" si="0"/>
        <v/>
      </c>
      <c r="H35" s="27" t="str">
        <f t="shared" si="2"/>
        <v/>
      </c>
      <c r="I35" s="28" t="str">
        <f t="shared" si="3"/>
        <v/>
      </c>
      <c r="J35" s="29" t="str">
        <f t="shared" si="1"/>
        <v/>
      </c>
    </row>
    <row r="36" spans="1:10">
      <c r="A36" s="10"/>
      <c r="F36" s="25">
        <f t="shared" si="4"/>
        <v>31</v>
      </c>
      <c r="G36" s="26" t="str">
        <f t="shared" si="0"/>
        <v/>
      </c>
      <c r="H36" s="27" t="str">
        <f t="shared" si="2"/>
        <v/>
      </c>
      <c r="I36" s="28" t="str">
        <f t="shared" ref="I36:I65" si="5">IF(H36="","",$C$6*$C$8/$C$9)</f>
        <v/>
      </c>
      <c r="J36" s="29" t="str">
        <f t="shared" ref="J36:J65" si="6">IF(G36="","",I36/(1+$C$7/$C$9)^(G36-1))</f>
        <v/>
      </c>
    </row>
    <row r="37" spans="1:10">
      <c r="C37" s="12"/>
      <c r="F37" s="25">
        <f t="shared" si="4"/>
        <v>32</v>
      </c>
      <c r="G37" s="26" t="str">
        <f t="shared" si="0"/>
        <v/>
      </c>
      <c r="H37" s="27" t="str">
        <f t="shared" si="2"/>
        <v/>
      </c>
      <c r="I37" s="28" t="str">
        <f t="shared" si="5"/>
        <v/>
      </c>
      <c r="J37" s="29" t="str">
        <f t="shared" si="6"/>
        <v/>
      </c>
    </row>
    <row r="38" spans="1:10">
      <c r="F38" s="25">
        <f t="shared" si="4"/>
        <v>33</v>
      </c>
      <c r="G38" s="26" t="str">
        <f t="shared" ref="G38:G65" si="7">IF($M$7&gt;=F38,F38,"")</f>
        <v/>
      </c>
      <c r="H38" s="27" t="str">
        <f t="shared" si="2"/>
        <v/>
      </c>
      <c r="I38" s="28" t="str">
        <f t="shared" si="5"/>
        <v/>
      </c>
      <c r="J38" s="29" t="str">
        <f t="shared" si="6"/>
        <v/>
      </c>
    </row>
    <row r="39" spans="1:10">
      <c r="F39" s="25">
        <f t="shared" si="4"/>
        <v>34</v>
      </c>
      <c r="G39" s="26" t="str">
        <f t="shared" si="7"/>
        <v/>
      </c>
      <c r="H39" s="27" t="str">
        <f t="shared" ref="H39:H65" si="8">IF(G39="","",COUPNCD(H38,$C$5,$C$9,$C$10))</f>
        <v/>
      </c>
      <c r="I39" s="28" t="str">
        <f t="shared" si="5"/>
        <v/>
      </c>
      <c r="J39" s="29" t="str">
        <f t="shared" si="6"/>
        <v/>
      </c>
    </row>
    <row r="40" spans="1:10">
      <c r="F40" s="25">
        <f t="shared" si="4"/>
        <v>35</v>
      </c>
      <c r="G40" s="26" t="str">
        <f t="shared" si="7"/>
        <v/>
      </c>
      <c r="H40" s="27" t="str">
        <f t="shared" si="8"/>
        <v/>
      </c>
      <c r="I40" s="28" t="str">
        <f t="shared" si="5"/>
        <v/>
      </c>
      <c r="J40" s="29" t="str">
        <f t="shared" si="6"/>
        <v/>
      </c>
    </row>
    <row r="41" spans="1:10">
      <c r="F41" s="25">
        <f t="shared" si="4"/>
        <v>36</v>
      </c>
      <c r="G41" s="26" t="str">
        <f t="shared" si="7"/>
        <v/>
      </c>
      <c r="H41" s="27" t="str">
        <f t="shared" si="8"/>
        <v/>
      </c>
      <c r="I41" s="28" t="str">
        <f t="shared" si="5"/>
        <v/>
      </c>
      <c r="J41" s="29" t="str">
        <f t="shared" si="6"/>
        <v/>
      </c>
    </row>
    <row r="42" spans="1:10">
      <c r="F42" s="25">
        <f t="shared" si="4"/>
        <v>37</v>
      </c>
      <c r="G42" s="26" t="str">
        <f t="shared" si="7"/>
        <v/>
      </c>
      <c r="H42" s="27" t="str">
        <f t="shared" si="8"/>
        <v/>
      </c>
      <c r="I42" s="28" t="str">
        <f t="shared" si="5"/>
        <v/>
      </c>
      <c r="J42" s="29" t="str">
        <f t="shared" si="6"/>
        <v/>
      </c>
    </row>
    <row r="43" spans="1:10">
      <c r="F43" s="25">
        <f t="shared" si="4"/>
        <v>38</v>
      </c>
      <c r="G43" s="26" t="str">
        <f t="shared" si="7"/>
        <v/>
      </c>
      <c r="H43" s="27" t="str">
        <f t="shared" si="8"/>
        <v/>
      </c>
      <c r="I43" s="28" t="str">
        <f t="shared" si="5"/>
        <v/>
      </c>
      <c r="J43" s="29" t="str">
        <f t="shared" si="6"/>
        <v/>
      </c>
    </row>
    <row r="44" spans="1:10">
      <c r="F44" s="25">
        <f t="shared" si="4"/>
        <v>39</v>
      </c>
      <c r="G44" s="26" t="str">
        <f t="shared" si="7"/>
        <v/>
      </c>
      <c r="H44" s="27" t="str">
        <f t="shared" si="8"/>
        <v/>
      </c>
      <c r="I44" s="28" t="str">
        <f t="shared" si="5"/>
        <v/>
      </c>
      <c r="J44" s="29" t="str">
        <f t="shared" si="6"/>
        <v/>
      </c>
    </row>
    <row r="45" spans="1:10">
      <c r="F45" s="25">
        <f t="shared" si="4"/>
        <v>40</v>
      </c>
      <c r="G45" s="26" t="str">
        <f t="shared" si="7"/>
        <v/>
      </c>
      <c r="H45" s="27" t="str">
        <f t="shared" si="8"/>
        <v/>
      </c>
      <c r="I45" s="28" t="str">
        <f t="shared" si="5"/>
        <v/>
      </c>
      <c r="J45" s="29" t="str">
        <f t="shared" si="6"/>
        <v/>
      </c>
    </row>
    <row r="46" spans="1:10">
      <c r="F46" s="25">
        <f t="shared" si="4"/>
        <v>41</v>
      </c>
      <c r="G46" s="26" t="str">
        <f t="shared" si="7"/>
        <v/>
      </c>
      <c r="H46" s="27" t="str">
        <f t="shared" si="8"/>
        <v/>
      </c>
      <c r="I46" s="28" t="str">
        <f t="shared" si="5"/>
        <v/>
      </c>
      <c r="J46" s="29" t="str">
        <f t="shared" si="6"/>
        <v/>
      </c>
    </row>
    <row r="47" spans="1:10">
      <c r="F47" s="25">
        <f t="shared" si="4"/>
        <v>42</v>
      </c>
      <c r="G47" s="26" t="str">
        <f t="shared" si="7"/>
        <v/>
      </c>
      <c r="H47" s="27" t="str">
        <f t="shared" si="8"/>
        <v/>
      </c>
      <c r="I47" s="28" t="str">
        <f t="shared" si="5"/>
        <v/>
      </c>
      <c r="J47" s="29" t="str">
        <f t="shared" si="6"/>
        <v/>
      </c>
    </row>
    <row r="48" spans="1:10">
      <c r="F48" s="25">
        <f t="shared" si="4"/>
        <v>43</v>
      </c>
      <c r="G48" s="26" t="str">
        <f t="shared" si="7"/>
        <v/>
      </c>
      <c r="H48" s="27" t="str">
        <f t="shared" si="8"/>
        <v/>
      </c>
      <c r="I48" s="28" t="str">
        <f t="shared" si="5"/>
        <v/>
      </c>
      <c r="J48" s="29" t="str">
        <f t="shared" si="6"/>
        <v/>
      </c>
    </row>
    <row r="49" spans="6:10">
      <c r="F49" s="25">
        <f t="shared" si="4"/>
        <v>44</v>
      </c>
      <c r="G49" s="26" t="str">
        <f t="shared" si="7"/>
        <v/>
      </c>
      <c r="H49" s="27" t="str">
        <f t="shared" si="8"/>
        <v/>
      </c>
      <c r="I49" s="28" t="str">
        <f t="shared" si="5"/>
        <v/>
      </c>
      <c r="J49" s="29" t="str">
        <f t="shared" si="6"/>
        <v/>
      </c>
    </row>
    <row r="50" spans="6:10">
      <c r="F50" s="25">
        <f t="shared" si="4"/>
        <v>45</v>
      </c>
      <c r="G50" s="26" t="str">
        <f t="shared" si="7"/>
        <v/>
      </c>
      <c r="H50" s="27" t="str">
        <f t="shared" si="8"/>
        <v/>
      </c>
      <c r="I50" s="28" t="str">
        <f t="shared" si="5"/>
        <v/>
      </c>
      <c r="J50" s="29" t="str">
        <f t="shared" si="6"/>
        <v/>
      </c>
    </row>
    <row r="51" spans="6:10">
      <c r="F51" s="25">
        <f t="shared" si="4"/>
        <v>46</v>
      </c>
      <c r="G51" s="26" t="str">
        <f t="shared" si="7"/>
        <v/>
      </c>
      <c r="H51" s="27" t="str">
        <f t="shared" si="8"/>
        <v/>
      </c>
      <c r="I51" s="28" t="str">
        <f t="shared" si="5"/>
        <v/>
      </c>
      <c r="J51" s="29" t="str">
        <f t="shared" si="6"/>
        <v/>
      </c>
    </row>
    <row r="52" spans="6:10">
      <c r="F52" s="25">
        <f t="shared" si="4"/>
        <v>47</v>
      </c>
      <c r="G52" s="26" t="str">
        <f t="shared" si="7"/>
        <v/>
      </c>
      <c r="H52" s="27" t="str">
        <f t="shared" si="8"/>
        <v/>
      </c>
      <c r="I52" s="28" t="str">
        <f t="shared" si="5"/>
        <v/>
      </c>
      <c r="J52" s="29" t="str">
        <f t="shared" si="6"/>
        <v/>
      </c>
    </row>
    <row r="53" spans="6:10">
      <c r="F53" s="25">
        <f t="shared" si="4"/>
        <v>48</v>
      </c>
      <c r="G53" s="26" t="str">
        <f t="shared" si="7"/>
        <v/>
      </c>
      <c r="H53" s="27" t="str">
        <f t="shared" si="8"/>
        <v/>
      </c>
      <c r="I53" s="28" t="str">
        <f t="shared" si="5"/>
        <v/>
      </c>
      <c r="J53" s="29" t="str">
        <f t="shared" si="6"/>
        <v/>
      </c>
    </row>
    <row r="54" spans="6:10">
      <c r="F54" s="25">
        <f t="shared" si="4"/>
        <v>49</v>
      </c>
      <c r="G54" s="26" t="str">
        <f t="shared" si="7"/>
        <v/>
      </c>
      <c r="H54" s="27" t="str">
        <f t="shared" si="8"/>
        <v/>
      </c>
      <c r="I54" s="28" t="str">
        <f t="shared" si="5"/>
        <v/>
      </c>
      <c r="J54" s="29" t="str">
        <f t="shared" si="6"/>
        <v/>
      </c>
    </row>
    <row r="55" spans="6:10">
      <c r="F55" s="25">
        <f t="shared" si="4"/>
        <v>50</v>
      </c>
      <c r="G55" s="26" t="str">
        <f t="shared" si="7"/>
        <v/>
      </c>
      <c r="H55" s="27" t="str">
        <f t="shared" si="8"/>
        <v/>
      </c>
      <c r="I55" s="28" t="str">
        <f t="shared" si="5"/>
        <v/>
      </c>
      <c r="J55" s="29" t="str">
        <f t="shared" si="6"/>
        <v/>
      </c>
    </row>
    <row r="56" spans="6:10">
      <c r="F56" s="25">
        <f t="shared" si="4"/>
        <v>51</v>
      </c>
      <c r="G56" s="26" t="str">
        <f t="shared" si="7"/>
        <v/>
      </c>
      <c r="H56" s="27" t="str">
        <f t="shared" si="8"/>
        <v/>
      </c>
      <c r="I56" s="28" t="str">
        <f t="shared" si="5"/>
        <v/>
      </c>
      <c r="J56" s="29" t="str">
        <f t="shared" si="6"/>
        <v/>
      </c>
    </row>
    <row r="57" spans="6:10">
      <c r="F57" s="25">
        <f t="shared" si="4"/>
        <v>52</v>
      </c>
      <c r="G57" s="26" t="str">
        <f t="shared" si="7"/>
        <v/>
      </c>
      <c r="H57" s="27" t="str">
        <f t="shared" si="8"/>
        <v/>
      </c>
      <c r="I57" s="28" t="str">
        <f t="shared" si="5"/>
        <v/>
      </c>
      <c r="J57" s="29" t="str">
        <f t="shared" si="6"/>
        <v/>
      </c>
    </row>
    <row r="58" spans="6:10">
      <c r="F58" s="25">
        <f t="shared" si="4"/>
        <v>53</v>
      </c>
      <c r="G58" s="26" t="str">
        <f t="shared" si="7"/>
        <v/>
      </c>
      <c r="H58" s="27" t="str">
        <f t="shared" si="8"/>
        <v/>
      </c>
      <c r="I58" s="28" t="str">
        <f t="shared" si="5"/>
        <v/>
      </c>
      <c r="J58" s="29" t="str">
        <f t="shared" si="6"/>
        <v/>
      </c>
    </row>
    <row r="59" spans="6:10">
      <c r="F59" s="25">
        <f t="shared" si="4"/>
        <v>54</v>
      </c>
      <c r="G59" s="26" t="str">
        <f t="shared" si="7"/>
        <v/>
      </c>
      <c r="H59" s="27" t="str">
        <f t="shared" si="8"/>
        <v/>
      </c>
      <c r="I59" s="28" t="str">
        <f t="shared" si="5"/>
        <v/>
      </c>
      <c r="J59" s="29" t="str">
        <f t="shared" si="6"/>
        <v/>
      </c>
    </row>
    <row r="60" spans="6:10">
      <c r="F60" s="25">
        <f t="shared" si="4"/>
        <v>55</v>
      </c>
      <c r="G60" s="26" t="str">
        <f t="shared" si="7"/>
        <v/>
      </c>
      <c r="H60" s="27" t="str">
        <f t="shared" si="8"/>
        <v/>
      </c>
      <c r="I60" s="28" t="str">
        <f t="shared" si="5"/>
        <v/>
      </c>
      <c r="J60" s="29" t="str">
        <f t="shared" si="6"/>
        <v/>
      </c>
    </row>
    <row r="61" spans="6:10">
      <c r="F61" s="25">
        <f t="shared" si="4"/>
        <v>56</v>
      </c>
      <c r="G61" s="26" t="str">
        <f t="shared" si="7"/>
        <v/>
      </c>
      <c r="H61" s="27" t="str">
        <f t="shared" si="8"/>
        <v/>
      </c>
      <c r="I61" s="28" t="str">
        <f t="shared" si="5"/>
        <v/>
      </c>
      <c r="J61" s="29" t="str">
        <f t="shared" si="6"/>
        <v/>
      </c>
    </row>
    <row r="62" spans="6:10">
      <c r="F62" s="25">
        <f t="shared" si="4"/>
        <v>57</v>
      </c>
      <c r="G62" s="26" t="str">
        <f t="shared" si="7"/>
        <v/>
      </c>
      <c r="H62" s="27" t="str">
        <f t="shared" si="8"/>
        <v/>
      </c>
      <c r="I62" s="28" t="str">
        <f t="shared" si="5"/>
        <v/>
      </c>
      <c r="J62" s="29" t="str">
        <f t="shared" si="6"/>
        <v/>
      </c>
    </row>
    <row r="63" spans="6:10">
      <c r="F63" s="25">
        <f t="shared" si="4"/>
        <v>58</v>
      </c>
      <c r="G63" s="26" t="str">
        <f t="shared" si="7"/>
        <v/>
      </c>
      <c r="H63" s="27" t="str">
        <f t="shared" si="8"/>
        <v/>
      </c>
      <c r="I63" s="28" t="str">
        <f t="shared" si="5"/>
        <v/>
      </c>
      <c r="J63" s="29" t="str">
        <f t="shared" si="6"/>
        <v/>
      </c>
    </row>
    <row r="64" spans="6:10">
      <c r="F64" s="25">
        <f t="shared" si="4"/>
        <v>59</v>
      </c>
      <c r="G64" s="26" t="str">
        <f t="shared" si="7"/>
        <v/>
      </c>
      <c r="H64" s="27" t="str">
        <f t="shared" si="8"/>
        <v/>
      </c>
      <c r="I64" s="28" t="str">
        <f t="shared" si="5"/>
        <v/>
      </c>
      <c r="J64" s="29" t="str">
        <f t="shared" si="6"/>
        <v/>
      </c>
    </row>
    <row r="65" spans="6:10">
      <c r="F65" s="25">
        <f t="shared" si="4"/>
        <v>60</v>
      </c>
      <c r="G65" s="30" t="str">
        <f t="shared" si="7"/>
        <v/>
      </c>
      <c r="H65" s="31" t="str">
        <f t="shared" si="8"/>
        <v/>
      </c>
      <c r="I65" s="32" t="str">
        <f t="shared" si="5"/>
        <v/>
      </c>
      <c r="J65" s="33" t="str">
        <f t="shared" si="6"/>
        <v/>
      </c>
    </row>
    <row r="66" spans="6:10">
      <c r="F66" s="7"/>
    </row>
    <row r="67" spans="6:10">
      <c r="F67" s="7"/>
    </row>
    <row r="68" spans="6:10">
      <c r="F68" s="7"/>
    </row>
    <row r="69" spans="6:10">
      <c r="F69" s="7"/>
    </row>
    <row r="70" spans="6:10">
      <c r="F70" s="7"/>
    </row>
    <row r="71" spans="6:10">
      <c r="F71" s="7"/>
    </row>
    <row r="72" spans="6:10">
      <c r="F72" s="7"/>
    </row>
    <row r="73" spans="6:10">
      <c r="F73" s="7"/>
    </row>
    <row r="74" spans="6:10">
      <c r="F74" s="7"/>
    </row>
    <row r="75" spans="6:10">
      <c r="F75" s="7"/>
    </row>
    <row r="76" spans="6:10">
      <c r="F76" s="7"/>
    </row>
  </sheetData>
  <sheetProtection formatCells="0"/>
  <phoneticPr fontId="2" type="noConversion"/>
  <printOptions headings="1" gridLines="1"/>
  <pageMargins left="0.5" right="0.5" top="1" bottom="1" header="0.5" footer="0.5"/>
  <pageSetup orientation="landscape" r:id="rId1"/>
  <headerFooter alignWithMargins="0"/>
  <ignoredErrors>
    <ignoredError sqref="D6:D12 D4:D5 D13:D1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6"/>
  <sheetViews>
    <sheetView zoomScaleNormal="100" workbookViewId="0">
      <selection activeCell="D9" sqref="D9"/>
    </sheetView>
  </sheetViews>
  <sheetFormatPr defaultColWidth="9.109375" defaultRowHeight="13.2"/>
  <cols>
    <col min="1" max="1" width="29.6640625" style="2" bestFit="1" customWidth="1"/>
    <col min="2" max="2" width="35.6640625" style="2" customWidth="1"/>
    <col min="3" max="3" width="13.109375" style="2" customWidth="1"/>
    <col min="4" max="4" width="31.44140625" style="2" customWidth="1"/>
    <col min="5" max="5" width="5.44140625" style="2" customWidth="1"/>
    <col min="6" max="6" width="8.109375" style="2" customWidth="1"/>
    <col min="7" max="7" width="4.88671875" style="3" customWidth="1"/>
    <col min="8" max="8" width="10.44140625" style="3" bestFit="1" customWidth="1"/>
    <col min="9" max="9" width="11.6640625" style="3" customWidth="1"/>
    <col min="10" max="10" width="27.33203125" style="3" customWidth="1"/>
    <col min="11" max="11" width="9.109375" style="3"/>
    <col min="12" max="12" width="32.44140625" style="3" bestFit="1" customWidth="1"/>
    <col min="13" max="13" width="9.109375" style="3"/>
    <col min="14" max="16384" width="9.109375" style="2"/>
  </cols>
  <sheetData>
    <row r="1" spans="1:13" ht="17.399999999999999">
      <c r="A1" s="13" t="s">
        <v>33</v>
      </c>
      <c r="B1" s="13" t="s">
        <v>34</v>
      </c>
      <c r="C1" s="14"/>
    </row>
    <row r="2" spans="1:13">
      <c r="A2" s="14"/>
      <c r="B2" s="14"/>
      <c r="C2" s="14"/>
    </row>
    <row r="3" spans="1:13">
      <c r="A3" s="15" t="s">
        <v>36</v>
      </c>
      <c r="B3" s="15" t="s">
        <v>39</v>
      </c>
      <c r="C3" s="15"/>
      <c r="F3" s="14"/>
      <c r="G3" s="18" t="s">
        <v>25</v>
      </c>
      <c r="H3" s="16"/>
      <c r="I3" s="16"/>
      <c r="J3" s="16"/>
    </row>
    <row r="4" spans="1:13">
      <c r="A4" s="14" t="s">
        <v>14</v>
      </c>
      <c r="B4" s="14" t="s">
        <v>7</v>
      </c>
      <c r="C4" s="4">
        <v>39380</v>
      </c>
      <c r="D4" s="5" t="str">
        <f>[1]!fd(C4)</f>
        <v>C4=Value</v>
      </c>
      <c r="F4" s="21"/>
      <c r="G4" s="16"/>
      <c r="H4" s="16"/>
      <c r="I4" s="16"/>
      <c r="J4" s="16"/>
    </row>
    <row r="5" spans="1:13">
      <c r="A5" s="14" t="s">
        <v>13</v>
      </c>
      <c r="B5" s="14" t="s">
        <v>8</v>
      </c>
      <c r="C5" s="4">
        <v>43787</v>
      </c>
      <c r="D5" s="5" t="str">
        <f>[1]!fd(C5)</f>
        <v>C5=Value</v>
      </c>
      <c r="F5" s="21"/>
      <c r="G5" s="22" t="s">
        <v>30</v>
      </c>
      <c r="H5" s="23" t="s">
        <v>22</v>
      </c>
      <c r="I5" s="41" t="s">
        <v>47</v>
      </c>
      <c r="J5" s="42" t="s">
        <v>42</v>
      </c>
      <c r="L5" s="18" t="s">
        <v>19</v>
      </c>
      <c r="M5" s="16"/>
    </row>
    <row r="6" spans="1:13">
      <c r="A6" s="14" t="s">
        <v>3</v>
      </c>
      <c r="B6" s="16" t="s">
        <v>45</v>
      </c>
      <c r="C6" s="6">
        <v>0.09</v>
      </c>
      <c r="D6" s="5"/>
      <c r="F6" s="25">
        <v>1</v>
      </c>
      <c r="G6" s="26">
        <f t="shared" ref="G6:G37" si="0">IF($M$7&gt;=F6,F6,"")</f>
        <v>1</v>
      </c>
      <c r="H6" s="27">
        <f>IF(G6="","",COUPNCD($C$4,$C$5,$C$9,$C$10))</f>
        <v>39404</v>
      </c>
      <c r="I6" s="28">
        <f t="shared" ref="I6:I37" si="1">IF(H6="","",$C$6*$C$8/$C$9)</f>
        <v>9</v>
      </c>
      <c r="J6" s="29">
        <f t="shared" ref="J6:J37" si="2">IF(G6="","",I6/(1+$C$17/$C$9)^(G6-1))</f>
        <v>9</v>
      </c>
      <c r="L6" s="16" t="s">
        <v>20</v>
      </c>
      <c r="M6" s="16">
        <f>COUPDAYSNC(C4,C5,C9,C10)</f>
        <v>24</v>
      </c>
    </row>
    <row r="7" spans="1:13">
      <c r="A7" s="18" t="s">
        <v>15</v>
      </c>
      <c r="B7" s="18" t="s">
        <v>46</v>
      </c>
      <c r="C7" s="57">
        <v>95.292000000000002</v>
      </c>
      <c r="D7" s="5"/>
      <c r="F7" s="25">
        <f t="shared" ref="F7:F38" si="3">F6+1</f>
        <v>2</v>
      </c>
      <c r="G7" s="26">
        <f t="shared" si="0"/>
        <v>2</v>
      </c>
      <c r="H7" s="27">
        <f t="shared" ref="H7:H38" si="4">IF(G7="","",COUPNCD(H6,$C$5,$C$9,$C$10))</f>
        <v>39770</v>
      </c>
      <c r="I7" s="28">
        <f t="shared" si="1"/>
        <v>9</v>
      </c>
      <c r="J7" s="29">
        <f t="shared" si="2"/>
        <v>8.2061213355620755</v>
      </c>
      <c r="L7" s="16" t="s">
        <v>0</v>
      </c>
      <c r="M7" s="16">
        <f>COUPNUM(C4,C5,C9,C10)</f>
        <v>13</v>
      </c>
    </row>
    <row r="8" spans="1:13">
      <c r="A8" s="14" t="s">
        <v>16</v>
      </c>
      <c r="B8" s="14" t="s">
        <v>9</v>
      </c>
      <c r="C8" s="8">
        <v>100</v>
      </c>
      <c r="D8" s="5"/>
      <c r="F8" s="25">
        <f t="shared" si="3"/>
        <v>3</v>
      </c>
      <c r="G8" s="26">
        <f t="shared" si="0"/>
        <v>3</v>
      </c>
      <c r="H8" s="27">
        <f t="shared" si="4"/>
        <v>40135</v>
      </c>
      <c r="I8" s="28">
        <f t="shared" si="1"/>
        <v>9</v>
      </c>
      <c r="J8" s="29">
        <f t="shared" si="2"/>
        <v>7.4822697082185678</v>
      </c>
      <c r="L8" s="16"/>
      <c r="M8" s="16"/>
    </row>
    <row r="9" spans="1:13">
      <c r="A9" s="14" t="s">
        <v>2</v>
      </c>
      <c r="B9" s="14" t="s">
        <v>10</v>
      </c>
      <c r="C9" s="8">
        <v>1</v>
      </c>
      <c r="D9" s="5"/>
      <c r="F9" s="25">
        <f t="shared" si="3"/>
        <v>4</v>
      </c>
      <c r="G9" s="26">
        <f t="shared" si="0"/>
        <v>4</v>
      </c>
      <c r="H9" s="27">
        <f t="shared" si="4"/>
        <v>40500</v>
      </c>
      <c r="I9" s="28">
        <f t="shared" si="1"/>
        <v>9</v>
      </c>
      <c r="J9" s="29">
        <f t="shared" si="2"/>
        <v>6.8222681212269132</v>
      </c>
      <c r="L9" s="43" t="s">
        <v>52</v>
      </c>
      <c r="M9" s="44">
        <f>C8/(1+C17/C9)^(M7-1)</f>
        <v>33.017569183387565</v>
      </c>
    </row>
    <row r="10" spans="1:13">
      <c r="A10" s="14" t="s">
        <v>21</v>
      </c>
      <c r="B10" s="17" t="s">
        <v>38</v>
      </c>
      <c r="C10" s="8">
        <v>1</v>
      </c>
      <c r="D10" s="5"/>
      <c r="F10" s="25">
        <f t="shared" si="3"/>
        <v>5</v>
      </c>
      <c r="G10" s="26">
        <f t="shared" si="0"/>
        <v>5</v>
      </c>
      <c r="H10" s="27">
        <f t="shared" si="4"/>
        <v>40865</v>
      </c>
      <c r="I10" s="28">
        <f t="shared" si="1"/>
        <v>9</v>
      </c>
      <c r="J10" s="29">
        <f t="shared" si="2"/>
        <v>6.2204844429472415</v>
      </c>
      <c r="L10" s="16" t="s">
        <v>29</v>
      </c>
      <c r="M10" s="44">
        <f>SUM(J6:J65)</f>
        <v>71.314227769185095</v>
      </c>
    </row>
    <row r="11" spans="1:13">
      <c r="A11" s="14"/>
      <c r="B11" s="14"/>
      <c r="C11" s="9"/>
      <c r="D11" s="5"/>
      <c r="F11" s="25">
        <f t="shared" si="3"/>
        <v>6</v>
      </c>
      <c r="G11" s="26">
        <f t="shared" si="0"/>
        <v>6</v>
      </c>
      <c r="H11" s="27">
        <f t="shared" si="4"/>
        <v>41231</v>
      </c>
      <c r="I11" s="28">
        <f t="shared" si="1"/>
        <v>9</v>
      </c>
      <c r="J11" s="29">
        <f t="shared" si="2"/>
        <v>5.6717833449779258</v>
      </c>
      <c r="L11" s="16" t="s">
        <v>24</v>
      </c>
      <c r="M11" s="44">
        <f>M9+M10</f>
        <v>104.33179695257266</v>
      </c>
    </row>
    <row r="12" spans="1:13">
      <c r="A12" s="15" t="s">
        <v>37</v>
      </c>
      <c r="B12" s="15" t="s">
        <v>35</v>
      </c>
      <c r="C12" s="15"/>
      <c r="D12" s="5"/>
      <c r="F12" s="25">
        <f t="shared" si="3"/>
        <v>7</v>
      </c>
      <c r="G12" s="26">
        <f t="shared" si="0"/>
        <v>7</v>
      </c>
      <c r="H12" s="27">
        <f t="shared" si="4"/>
        <v>41596</v>
      </c>
      <c r="I12" s="28">
        <f t="shared" si="1"/>
        <v>9</v>
      </c>
      <c r="J12" s="29">
        <f t="shared" si="2"/>
        <v>5.1714824797676657</v>
      </c>
      <c r="L12" s="16" t="s">
        <v>23</v>
      </c>
      <c r="M12" s="44">
        <f>M11/(1+C17/C9)^(M6/C14)</f>
        <v>103.70021918253801</v>
      </c>
    </row>
    <row r="13" spans="1:13">
      <c r="A13" s="14" t="s">
        <v>17</v>
      </c>
      <c r="B13" s="14" t="s">
        <v>11</v>
      </c>
      <c r="C13" s="45">
        <f>COUPDAYBS(C4,C5,C9,C10)</f>
        <v>341</v>
      </c>
      <c r="D13" s="5" t="str">
        <f>[1]!fd(C13)</f>
        <v>C13=COUPDAYBS(C4,C5,C9,C10)</v>
      </c>
      <c r="F13" s="25">
        <f t="shared" si="3"/>
        <v>8</v>
      </c>
      <c r="G13" s="26">
        <f t="shared" si="0"/>
        <v>8</v>
      </c>
      <c r="H13" s="27">
        <f t="shared" si="4"/>
        <v>41961</v>
      </c>
      <c r="I13" s="28">
        <f t="shared" si="1"/>
        <v>9</v>
      </c>
      <c r="J13" s="29">
        <f t="shared" si="2"/>
        <v>4.7153125237452134</v>
      </c>
      <c r="L13" s="16"/>
      <c r="M13" s="16"/>
    </row>
    <row r="14" spans="1:13">
      <c r="A14" s="14" t="s">
        <v>18</v>
      </c>
      <c r="B14" s="14" t="s">
        <v>12</v>
      </c>
      <c r="C14" s="45">
        <f>COUPDAYS(C4,C5,C9,C10)</f>
        <v>365</v>
      </c>
      <c r="D14" s="5" t="str">
        <f>[1]!fd(C14)</f>
        <v>C14=COUPDAYS(C4,C5,C9,C10)</v>
      </c>
      <c r="F14" s="25">
        <f t="shared" si="3"/>
        <v>9</v>
      </c>
      <c r="G14" s="26">
        <f t="shared" si="0"/>
        <v>9</v>
      </c>
      <c r="H14" s="27">
        <f t="shared" si="4"/>
        <v>42326</v>
      </c>
      <c r="I14" s="28">
        <f t="shared" si="1"/>
        <v>9</v>
      </c>
      <c r="J14" s="29">
        <f t="shared" si="2"/>
        <v>4.299380744994294</v>
      </c>
      <c r="L14" s="16" t="s">
        <v>27</v>
      </c>
      <c r="M14" s="44">
        <f>-PV($C$17/$C$9,$M$7,$C$6/$C$9*$C$8,$C$8)*(1+$C$17/$C$9)</f>
        <v>104.33179695257269</v>
      </c>
    </row>
    <row r="15" spans="1:13">
      <c r="A15" s="14" t="s">
        <v>5</v>
      </c>
      <c r="B15" s="14" t="s">
        <v>6</v>
      </c>
      <c r="C15" s="46">
        <f>(C13/C14)*C6*C8/C9</f>
        <v>8.4082191780821915</v>
      </c>
      <c r="D15" s="5" t="str">
        <f>[1]!fd(C15)</f>
        <v>C15=(C13/C14)*C6*C8/C9</v>
      </c>
      <c r="F15" s="25">
        <f t="shared" si="3"/>
        <v>10</v>
      </c>
      <c r="G15" s="26">
        <f t="shared" si="0"/>
        <v>10</v>
      </c>
      <c r="H15" s="27">
        <f t="shared" si="4"/>
        <v>42692</v>
      </c>
      <c r="I15" s="28">
        <f t="shared" si="1"/>
        <v>9</v>
      </c>
      <c r="J15" s="29">
        <f t="shared" si="2"/>
        <v>3.9201377845780501</v>
      </c>
      <c r="L15" s="43" t="s">
        <v>26</v>
      </c>
      <c r="M15" s="44">
        <f>M14/(1+C17/C9)^(M6/C14)</f>
        <v>103.70021918253804</v>
      </c>
    </row>
    <row r="16" spans="1:13">
      <c r="A16" s="16" t="s">
        <v>28</v>
      </c>
      <c r="B16" s="16" t="s">
        <v>40</v>
      </c>
      <c r="C16" s="47">
        <f>C7+C15</f>
        <v>103.70021917808219</v>
      </c>
      <c r="D16" s="5" t="str">
        <f>[1]!fd(C16)</f>
        <v>C16=C7+C15</v>
      </c>
      <c r="F16" s="25">
        <f t="shared" si="3"/>
        <v>11</v>
      </c>
      <c r="G16" s="26">
        <f t="shared" si="0"/>
        <v>11</v>
      </c>
      <c r="H16" s="27">
        <f t="shared" si="4"/>
        <v>43057</v>
      </c>
      <c r="I16" s="28">
        <f t="shared" si="1"/>
        <v>9</v>
      </c>
      <c r="J16" s="29">
        <f t="shared" si="2"/>
        <v>3.5743473680409981</v>
      </c>
      <c r="L16" s="16"/>
      <c r="M16" s="16"/>
    </row>
    <row r="17" spans="1:13">
      <c r="A17" s="18" t="s">
        <v>49</v>
      </c>
      <c r="B17" s="18" t="s">
        <v>48</v>
      </c>
      <c r="C17" s="48">
        <f>YIELD(C4,C5,C6,C7,C8,C9,C10)</f>
        <v>9.6742252761675404E-2</v>
      </c>
      <c r="D17" s="5" t="str">
        <f>[1]!fd(C17)</f>
        <v>C17=YIELD(C4,C5,C6,C7,C8,C9,C10)</v>
      </c>
      <c r="F17" s="25">
        <f t="shared" si="3"/>
        <v>12</v>
      </c>
      <c r="G17" s="26">
        <f t="shared" si="0"/>
        <v>12</v>
      </c>
      <c r="H17" s="27">
        <f t="shared" si="4"/>
        <v>43422</v>
      </c>
      <c r="I17" s="28">
        <f t="shared" si="1"/>
        <v>9</v>
      </c>
      <c r="J17" s="29">
        <f t="shared" si="2"/>
        <v>3.2590586886212658</v>
      </c>
      <c r="L17" s="16" t="s">
        <v>44</v>
      </c>
      <c r="M17" s="44">
        <f>M15-C16</f>
        <v>4.4558419176610187E-9</v>
      </c>
    </row>
    <row r="18" spans="1:13">
      <c r="A18" s="16" t="s">
        <v>50</v>
      </c>
      <c r="B18" s="16" t="s">
        <v>51</v>
      </c>
      <c r="C18" s="49">
        <f>(1+C17/C9)^C9-1</f>
        <v>9.6742252761675473E-2</v>
      </c>
      <c r="D18" s="5" t="str">
        <f>[1]!fd(C18)</f>
        <v>C18=(1+C17/C9)^C9-1</v>
      </c>
      <c r="F18" s="25">
        <f t="shared" si="3"/>
        <v>13</v>
      </c>
      <c r="G18" s="26">
        <f t="shared" si="0"/>
        <v>13</v>
      </c>
      <c r="H18" s="27">
        <f t="shared" si="4"/>
        <v>43787</v>
      </c>
      <c r="I18" s="28">
        <f t="shared" si="1"/>
        <v>9</v>
      </c>
      <c r="J18" s="29">
        <f t="shared" si="2"/>
        <v>2.9715812265048807</v>
      </c>
    </row>
    <row r="19" spans="1:13">
      <c r="A19" s="40"/>
      <c r="F19" s="25">
        <f t="shared" si="3"/>
        <v>14</v>
      </c>
      <c r="G19" s="26" t="str">
        <f t="shared" si="0"/>
        <v/>
      </c>
      <c r="H19" s="27" t="str">
        <f t="shared" si="4"/>
        <v/>
      </c>
      <c r="I19" s="28" t="str">
        <f t="shared" si="1"/>
        <v/>
      </c>
      <c r="J19" s="29" t="str">
        <f t="shared" si="2"/>
        <v/>
      </c>
    </row>
    <row r="20" spans="1:13">
      <c r="A20" s="7"/>
      <c r="F20" s="25">
        <f t="shared" si="3"/>
        <v>15</v>
      </c>
      <c r="G20" s="26" t="str">
        <f t="shared" si="0"/>
        <v/>
      </c>
      <c r="H20" s="27" t="str">
        <f t="shared" si="4"/>
        <v/>
      </c>
      <c r="I20" s="28" t="str">
        <f t="shared" si="1"/>
        <v/>
      </c>
      <c r="J20" s="29" t="str">
        <f t="shared" si="2"/>
        <v/>
      </c>
    </row>
    <row r="21" spans="1:13">
      <c r="A21" s="7"/>
      <c r="F21" s="25">
        <f t="shared" si="3"/>
        <v>16</v>
      </c>
      <c r="G21" s="26" t="str">
        <f t="shared" si="0"/>
        <v/>
      </c>
      <c r="H21" s="27" t="str">
        <f t="shared" si="4"/>
        <v/>
      </c>
      <c r="I21" s="28" t="str">
        <f t="shared" si="1"/>
        <v/>
      </c>
      <c r="J21" s="29" t="str">
        <f t="shared" si="2"/>
        <v/>
      </c>
    </row>
    <row r="22" spans="1:13">
      <c r="A22" s="10"/>
      <c r="F22" s="25">
        <f t="shared" si="3"/>
        <v>17</v>
      </c>
      <c r="G22" s="26" t="str">
        <f t="shared" si="0"/>
        <v/>
      </c>
      <c r="H22" s="27" t="str">
        <f t="shared" si="4"/>
        <v/>
      </c>
      <c r="I22" s="28" t="str">
        <f t="shared" si="1"/>
        <v/>
      </c>
      <c r="J22" s="29" t="str">
        <f t="shared" si="2"/>
        <v/>
      </c>
    </row>
    <row r="23" spans="1:13">
      <c r="A23" s="10"/>
      <c r="F23" s="25">
        <f t="shared" si="3"/>
        <v>18</v>
      </c>
      <c r="G23" s="26" t="str">
        <f t="shared" si="0"/>
        <v/>
      </c>
      <c r="H23" s="27" t="str">
        <f t="shared" si="4"/>
        <v/>
      </c>
      <c r="I23" s="28" t="str">
        <f t="shared" si="1"/>
        <v/>
      </c>
      <c r="J23" s="29" t="str">
        <f t="shared" si="2"/>
        <v/>
      </c>
    </row>
    <row r="24" spans="1:13">
      <c r="A24" s="10"/>
      <c r="F24" s="25">
        <f t="shared" si="3"/>
        <v>19</v>
      </c>
      <c r="G24" s="26" t="str">
        <f t="shared" si="0"/>
        <v/>
      </c>
      <c r="H24" s="27" t="str">
        <f t="shared" si="4"/>
        <v/>
      </c>
      <c r="I24" s="28" t="str">
        <f t="shared" si="1"/>
        <v/>
      </c>
      <c r="J24" s="29" t="str">
        <f t="shared" si="2"/>
        <v/>
      </c>
    </row>
    <row r="25" spans="1:13">
      <c r="A25" s="10"/>
      <c r="F25" s="25">
        <f t="shared" si="3"/>
        <v>20</v>
      </c>
      <c r="G25" s="26" t="str">
        <f t="shared" si="0"/>
        <v/>
      </c>
      <c r="H25" s="27" t="str">
        <f t="shared" si="4"/>
        <v/>
      </c>
      <c r="I25" s="28" t="str">
        <f t="shared" si="1"/>
        <v/>
      </c>
      <c r="J25" s="29" t="str">
        <f t="shared" si="2"/>
        <v/>
      </c>
    </row>
    <row r="26" spans="1:13">
      <c r="A26" s="10"/>
      <c r="F26" s="25">
        <f t="shared" si="3"/>
        <v>21</v>
      </c>
      <c r="G26" s="26" t="str">
        <f t="shared" si="0"/>
        <v/>
      </c>
      <c r="H26" s="27" t="str">
        <f t="shared" si="4"/>
        <v/>
      </c>
      <c r="I26" s="28" t="str">
        <f t="shared" si="1"/>
        <v/>
      </c>
      <c r="J26" s="29" t="str">
        <f t="shared" si="2"/>
        <v/>
      </c>
    </row>
    <row r="27" spans="1:13">
      <c r="A27" s="10"/>
      <c r="F27" s="25">
        <f t="shared" si="3"/>
        <v>22</v>
      </c>
      <c r="G27" s="26" t="str">
        <f t="shared" si="0"/>
        <v/>
      </c>
      <c r="H27" s="27" t="str">
        <f t="shared" si="4"/>
        <v/>
      </c>
      <c r="I27" s="28" t="str">
        <f t="shared" si="1"/>
        <v/>
      </c>
      <c r="J27" s="29" t="str">
        <f t="shared" si="2"/>
        <v/>
      </c>
    </row>
    <row r="28" spans="1:13">
      <c r="A28" s="10"/>
      <c r="F28" s="25">
        <f t="shared" si="3"/>
        <v>23</v>
      </c>
      <c r="G28" s="26" t="str">
        <f t="shared" si="0"/>
        <v/>
      </c>
      <c r="H28" s="27" t="str">
        <f t="shared" si="4"/>
        <v/>
      </c>
      <c r="I28" s="28" t="str">
        <f t="shared" si="1"/>
        <v/>
      </c>
      <c r="J28" s="29" t="str">
        <f t="shared" si="2"/>
        <v/>
      </c>
    </row>
    <row r="29" spans="1:13">
      <c r="A29" s="10"/>
      <c r="F29" s="25">
        <f t="shared" si="3"/>
        <v>24</v>
      </c>
      <c r="G29" s="26" t="str">
        <f t="shared" si="0"/>
        <v/>
      </c>
      <c r="H29" s="27" t="str">
        <f t="shared" si="4"/>
        <v/>
      </c>
      <c r="I29" s="28" t="str">
        <f t="shared" si="1"/>
        <v/>
      </c>
      <c r="J29" s="29" t="str">
        <f t="shared" si="2"/>
        <v/>
      </c>
    </row>
    <row r="30" spans="1:13">
      <c r="A30" s="10"/>
      <c r="F30" s="25">
        <f t="shared" si="3"/>
        <v>25</v>
      </c>
      <c r="G30" s="26" t="str">
        <f t="shared" si="0"/>
        <v/>
      </c>
      <c r="H30" s="27" t="str">
        <f t="shared" si="4"/>
        <v/>
      </c>
      <c r="I30" s="28" t="str">
        <f t="shared" si="1"/>
        <v/>
      </c>
      <c r="J30" s="29" t="str">
        <f t="shared" si="2"/>
        <v/>
      </c>
    </row>
    <row r="31" spans="1:13">
      <c r="A31" s="10"/>
      <c r="F31" s="25">
        <f t="shared" si="3"/>
        <v>26</v>
      </c>
      <c r="G31" s="26" t="str">
        <f t="shared" si="0"/>
        <v/>
      </c>
      <c r="H31" s="27" t="str">
        <f t="shared" si="4"/>
        <v/>
      </c>
      <c r="I31" s="28" t="str">
        <f t="shared" si="1"/>
        <v/>
      </c>
      <c r="J31" s="29" t="str">
        <f t="shared" si="2"/>
        <v/>
      </c>
    </row>
    <row r="32" spans="1:13">
      <c r="F32" s="25">
        <f t="shared" si="3"/>
        <v>27</v>
      </c>
      <c r="G32" s="26" t="str">
        <f t="shared" si="0"/>
        <v/>
      </c>
      <c r="H32" s="27" t="str">
        <f t="shared" si="4"/>
        <v/>
      </c>
      <c r="I32" s="28" t="str">
        <f t="shared" si="1"/>
        <v/>
      </c>
      <c r="J32" s="29" t="str">
        <f t="shared" si="2"/>
        <v/>
      </c>
    </row>
    <row r="33" spans="1:10">
      <c r="F33" s="25">
        <f t="shared" si="3"/>
        <v>28</v>
      </c>
      <c r="G33" s="26" t="str">
        <f t="shared" si="0"/>
        <v/>
      </c>
      <c r="H33" s="27" t="str">
        <f t="shared" si="4"/>
        <v/>
      </c>
      <c r="I33" s="28" t="str">
        <f t="shared" si="1"/>
        <v/>
      </c>
      <c r="J33" s="29" t="str">
        <f t="shared" si="2"/>
        <v/>
      </c>
    </row>
    <row r="34" spans="1:10">
      <c r="F34" s="25">
        <f t="shared" si="3"/>
        <v>29</v>
      </c>
      <c r="G34" s="26" t="str">
        <f t="shared" si="0"/>
        <v/>
      </c>
      <c r="H34" s="27" t="str">
        <f t="shared" si="4"/>
        <v/>
      </c>
      <c r="I34" s="28" t="str">
        <f t="shared" si="1"/>
        <v/>
      </c>
      <c r="J34" s="29" t="str">
        <f t="shared" si="2"/>
        <v/>
      </c>
    </row>
    <row r="35" spans="1:10">
      <c r="A35" s="10"/>
      <c r="F35" s="25">
        <f t="shared" si="3"/>
        <v>30</v>
      </c>
      <c r="G35" s="26" t="str">
        <f t="shared" si="0"/>
        <v/>
      </c>
      <c r="H35" s="27" t="str">
        <f t="shared" si="4"/>
        <v/>
      </c>
      <c r="I35" s="28" t="str">
        <f t="shared" si="1"/>
        <v/>
      </c>
      <c r="J35" s="29" t="str">
        <f t="shared" si="2"/>
        <v/>
      </c>
    </row>
    <row r="36" spans="1:10">
      <c r="C36" s="12"/>
      <c r="F36" s="25">
        <f t="shared" si="3"/>
        <v>31</v>
      </c>
      <c r="G36" s="26" t="str">
        <f t="shared" si="0"/>
        <v/>
      </c>
      <c r="H36" s="27" t="str">
        <f t="shared" si="4"/>
        <v/>
      </c>
      <c r="I36" s="28" t="str">
        <f t="shared" si="1"/>
        <v/>
      </c>
      <c r="J36" s="29" t="str">
        <f t="shared" si="2"/>
        <v/>
      </c>
    </row>
    <row r="37" spans="1:10">
      <c r="F37" s="25">
        <f t="shared" si="3"/>
        <v>32</v>
      </c>
      <c r="G37" s="26" t="str">
        <f t="shared" si="0"/>
        <v/>
      </c>
      <c r="H37" s="27" t="str">
        <f t="shared" si="4"/>
        <v/>
      </c>
      <c r="I37" s="28" t="str">
        <f t="shared" si="1"/>
        <v/>
      </c>
      <c r="J37" s="29" t="str">
        <f t="shared" si="2"/>
        <v/>
      </c>
    </row>
    <row r="38" spans="1:10">
      <c r="F38" s="25">
        <f t="shared" si="3"/>
        <v>33</v>
      </c>
      <c r="G38" s="26" t="str">
        <f t="shared" ref="G38:G65" si="5">IF($M$7&gt;=F38,F38,"")</f>
        <v/>
      </c>
      <c r="H38" s="27" t="str">
        <f t="shared" si="4"/>
        <v/>
      </c>
      <c r="I38" s="28" t="str">
        <f t="shared" ref="I38:I65" si="6">IF(H38="","",$C$6*$C$8/$C$9)</f>
        <v/>
      </c>
      <c r="J38" s="29" t="str">
        <f t="shared" ref="J38:J65" si="7">IF(G38="","",I38/(1+$C$17/$C$9)^(G38-1))</f>
        <v/>
      </c>
    </row>
    <row r="39" spans="1:10">
      <c r="F39" s="25">
        <f t="shared" ref="F39:F65" si="8">F38+1</f>
        <v>34</v>
      </c>
      <c r="G39" s="26" t="str">
        <f t="shared" si="5"/>
        <v/>
      </c>
      <c r="H39" s="27" t="str">
        <f t="shared" ref="H39:H65" si="9">IF(G39="","",COUPNCD(H38,$C$5,$C$9,$C$10))</f>
        <v/>
      </c>
      <c r="I39" s="28" t="str">
        <f t="shared" si="6"/>
        <v/>
      </c>
      <c r="J39" s="29" t="str">
        <f t="shared" si="7"/>
        <v/>
      </c>
    </row>
    <row r="40" spans="1:10">
      <c r="F40" s="25">
        <f t="shared" si="8"/>
        <v>35</v>
      </c>
      <c r="G40" s="26" t="str">
        <f t="shared" si="5"/>
        <v/>
      </c>
      <c r="H40" s="27" t="str">
        <f t="shared" si="9"/>
        <v/>
      </c>
      <c r="I40" s="28" t="str">
        <f t="shared" si="6"/>
        <v/>
      </c>
      <c r="J40" s="29" t="str">
        <f t="shared" si="7"/>
        <v/>
      </c>
    </row>
    <row r="41" spans="1:10">
      <c r="F41" s="25">
        <f t="shared" si="8"/>
        <v>36</v>
      </c>
      <c r="G41" s="26" t="str">
        <f t="shared" si="5"/>
        <v/>
      </c>
      <c r="H41" s="27" t="str">
        <f t="shared" si="9"/>
        <v/>
      </c>
      <c r="I41" s="28" t="str">
        <f t="shared" si="6"/>
        <v/>
      </c>
      <c r="J41" s="29" t="str">
        <f t="shared" si="7"/>
        <v/>
      </c>
    </row>
    <row r="42" spans="1:10">
      <c r="F42" s="25">
        <f t="shared" si="8"/>
        <v>37</v>
      </c>
      <c r="G42" s="26" t="str">
        <f t="shared" si="5"/>
        <v/>
      </c>
      <c r="H42" s="27" t="str">
        <f t="shared" si="9"/>
        <v/>
      </c>
      <c r="I42" s="28" t="str">
        <f t="shared" si="6"/>
        <v/>
      </c>
      <c r="J42" s="29" t="str">
        <f t="shared" si="7"/>
        <v/>
      </c>
    </row>
    <row r="43" spans="1:10">
      <c r="F43" s="25">
        <f t="shared" si="8"/>
        <v>38</v>
      </c>
      <c r="G43" s="26" t="str">
        <f t="shared" si="5"/>
        <v/>
      </c>
      <c r="H43" s="27" t="str">
        <f t="shared" si="9"/>
        <v/>
      </c>
      <c r="I43" s="28" t="str">
        <f t="shared" si="6"/>
        <v/>
      </c>
      <c r="J43" s="29" t="str">
        <f t="shared" si="7"/>
        <v/>
      </c>
    </row>
    <row r="44" spans="1:10">
      <c r="F44" s="25">
        <f t="shared" si="8"/>
        <v>39</v>
      </c>
      <c r="G44" s="26" t="str">
        <f t="shared" si="5"/>
        <v/>
      </c>
      <c r="H44" s="27" t="str">
        <f t="shared" si="9"/>
        <v/>
      </c>
      <c r="I44" s="28" t="str">
        <f t="shared" si="6"/>
        <v/>
      </c>
      <c r="J44" s="29" t="str">
        <f t="shared" si="7"/>
        <v/>
      </c>
    </row>
    <row r="45" spans="1:10">
      <c r="F45" s="25">
        <f t="shared" si="8"/>
        <v>40</v>
      </c>
      <c r="G45" s="26" t="str">
        <f t="shared" si="5"/>
        <v/>
      </c>
      <c r="H45" s="27" t="str">
        <f t="shared" si="9"/>
        <v/>
      </c>
      <c r="I45" s="28" t="str">
        <f t="shared" si="6"/>
        <v/>
      </c>
      <c r="J45" s="29" t="str">
        <f t="shared" si="7"/>
        <v/>
      </c>
    </row>
    <row r="46" spans="1:10">
      <c r="F46" s="25">
        <f t="shared" si="8"/>
        <v>41</v>
      </c>
      <c r="G46" s="26" t="str">
        <f t="shared" si="5"/>
        <v/>
      </c>
      <c r="H46" s="27" t="str">
        <f t="shared" si="9"/>
        <v/>
      </c>
      <c r="I46" s="28" t="str">
        <f t="shared" si="6"/>
        <v/>
      </c>
      <c r="J46" s="29" t="str">
        <f t="shared" si="7"/>
        <v/>
      </c>
    </row>
    <row r="47" spans="1:10">
      <c r="F47" s="25">
        <f t="shared" si="8"/>
        <v>42</v>
      </c>
      <c r="G47" s="26" t="str">
        <f t="shared" si="5"/>
        <v/>
      </c>
      <c r="H47" s="27" t="str">
        <f t="shared" si="9"/>
        <v/>
      </c>
      <c r="I47" s="28" t="str">
        <f t="shared" si="6"/>
        <v/>
      </c>
      <c r="J47" s="29" t="str">
        <f t="shared" si="7"/>
        <v/>
      </c>
    </row>
    <row r="48" spans="1:10">
      <c r="F48" s="25">
        <f t="shared" si="8"/>
        <v>43</v>
      </c>
      <c r="G48" s="26" t="str">
        <f t="shared" si="5"/>
        <v/>
      </c>
      <c r="H48" s="27" t="str">
        <f t="shared" si="9"/>
        <v/>
      </c>
      <c r="I48" s="28" t="str">
        <f t="shared" si="6"/>
        <v/>
      </c>
      <c r="J48" s="29" t="str">
        <f t="shared" si="7"/>
        <v/>
      </c>
    </row>
    <row r="49" spans="6:10">
      <c r="F49" s="25">
        <f t="shared" si="8"/>
        <v>44</v>
      </c>
      <c r="G49" s="26" t="str">
        <f t="shared" si="5"/>
        <v/>
      </c>
      <c r="H49" s="27" t="str">
        <f t="shared" si="9"/>
        <v/>
      </c>
      <c r="I49" s="28" t="str">
        <f t="shared" si="6"/>
        <v/>
      </c>
      <c r="J49" s="29" t="str">
        <f t="shared" si="7"/>
        <v/>
      </c>
    </row>
    <row r="50" spans="6:10">
      <c r="F50" s="25">
        <f t="shared" si="8"/>
        <v>45</v>
      </c>
      <c r="G50" s="26" t="str">
        <f t="shared" si="5"/>
        <v/>
      </c>
      <c r="H50" s="27" t="str">
        <f t="shared" si="9"/>
        <v/>
      </c>
      <c r="I50" s="28" t="str">
        <f t="shared" si="6"/>
        <v/>
      </c>
      <c r="J50" s="29" t="str">
        <f t="shared" si="7"/>
        <v/>
      </c>
    </row>
    <row r="51" spans="6:10">
      <c r="F51" s="25">
        <f t="shared" si="8"/>
        <v>46</v>
      </c>
      <c r="G51" s="26" t="str">
        <f t="shared" si="5"/>
        <v/>
      </c>
      <c r="H51" s="27" t="str">
        <f t="shared" si="9"/>
        <v/>
      </c>
      <c r="I51" s="28" t="str">
        <f t="shared" si="6"/>
        <v/>
      </c>
      <c r="J51" s="29" t="str">
        <f t="shared" si="7"/>
        <v/>
      </c>
    </row>
    <row r="52" spans="6:10">
      <c r="F52" s="25">
        <f t="shared" si="8"/>
        <v>47</v>
      </c>
      <c r="G52" s="26" t="str">
        <f t="shared" si="5"/>
        <v/>
      </c>
      <c r="H52" s="27" t="str">
        <f t="shared" si="9"/>
        <v/>
      </c>
      <c r="I52" s="28" t="str">
        <f t="shared" si="6"/>
        <v/>
      </c>
      <c r="J52" s="29" t="str">
        <f t="shared" si="7"/>
        <v/>
      </c>
    </row>
    <row r="53" spans="6:10">
      <c r="F53" s="25">
        <f t="shared" si="8"/>
        <v>48</v>
      </c>
      <c r="G53" s="26" t="str">
        <f t="shared" si="5"/>
        <v/>
      </c>
      <c r="H53" s="27" t="str">
        <f t="shared" si="9"/>
        <v/>
      </c>
      <c r="I53" s="28" t="str">
        <f t="shared" si="6"/>
        <v/>
      </c>
      <c r="J53" s="29" t="str">
        <f t="shared" si="7"/>
        <v/>
      </c>
    </row>
    <row r="54" spans="6:10">
      <c r="F54" s="25">
        <f t="shared" si="8"/>
        <v>49</v>
      </c>
      <c r="G54" s="26" t="str">
        <f t="shared" si="5"/>
        <v/>
      </c>
      <c r="H54" s="27" t="str">
        <f t="shared" si="9"/>
        <v/>
      </c>
      <c r="I54" s="28" t="str">
        <f t="shared" si="6"/>
        <v/>
      </c>
      <c r="J54" s="29" t="str">
        <f t="shared" si="7"/>
        <v/>
      </c>
    </row>
    <row r="55" spans="6:10">
      <c r="F55" s="25">
        <f t="shared" si="8"/>
        <v>50</v>
      </c>
      <c r="G55" s="26" t="str">
        <f t="shared" si="5"/>
        <v/>
      </c>
      <c r="H55" s="27" t="str">
        <f t="shared" si="9"/>
        <v/>
      </c>
      <c r="I55" s="28" t="str">
        <f t="shared" si="6"/>
        <v/>
      </c>
      <c r="J55" s="29" t="str">
        <f t="shared" si="7"/>
        <v/>
      </c>
    </row>
    <row r="56" spans="6:10">
      <c r="F56" s="25">
        <f t="shared" si="8"/>
        <v>51</v>
      </c>
      <c r="G56" s="26" t="str">
        <f t="shared" si="5"/>
        <v/>
      </c>
      <c r="H56" s="27" t="str">
        <f t="shared" si="9"/>
        <v/>
      </c>
      <c r="I56" s="28" t="str">
        <f t="shared" si="6"/>
        <v/>
      </c>
      <c r="J56" s="29" t="str">
        <f t="shared" si="7"/>
        <v/>
      </c>
    </row>
    <row r="57" spans="6:10">
      <c r="F57" s="25">
        <f t="shared" si="8"/>
        <v>52</v>
      </c>
      <c r="G57" s="26" t="str">
        <f t="shared" si="5"/>
        <v/>
      </c>
      <c r="H57" s="27" t="str">
        <f t="shared" si="9"/>
        <v/>
      </c>
      <c r="I57" s="28" t="str">
        <f t="shared" si="6"/>
        <v/>
      </c>
      <c r="J57" s="29" t="str">
        <f t="shared" si="7"/>
        <v/>
      </c>
    </row>
    <row r="58" spans="6:10">
      <c r="F58" s="25">
        <f t="shared" si="8"/>
        <v>53</v>
      </c>
      <c r="G58" s="26" t="str">
        <f t="shared" si="5"/>
        <v/>
      </c>
      <c r="H58" s="27" t="str">
        <f t="shared" si="9"/>
        <v/>
      </c>
      <c r="I58" s="28" t="str">
        <f t="shared" si="6"/>
        <v/>
      </c>
      <c r="J58" s="29" t="str">
        <f t="shared" si="7"/>
        <v/>
      </c>
    </row>
    <row r="59" spans="6:10">
      <c r="F59" s="25">
        <f t="shared" si="8"/>
        <v>54</v>
      </c>
      <c r="G59" s="26" t="str">
        <f t="shared" si="5"/>
        <v/>
      </c>
      <c r="H59" s="27" t="str">
        <f t="shared" si="9"/>
        <v/>
      </c>
      <c r="I59" s="28" t="str">
        <f t="shared" si="6"/>
        <v/>
      </c>
      <c r="J59" s="29" t="str">
        <f t="shared" si="7"/>
        <v/>
      </c>
    </row>
    <row r="60" spans="6:10">
      <c r="F60" s="25">
        <f t="shared" si="8"/>
        <v>55</v>
      </c>
      <c r="G60" s="26" t="str">
        <f t="shared" si="5"/>
        <v/>
      </c>
      <c r="H60" s="27" t="str">
        <f t="shared" si="9"/>
        <v/>
      </c>
      <c r="I60" s="28" t="str">
        <f t="shared" si="6"/>
        <v/>
      </c>
      <c r="J60" s="29" t="str">
        <f t="shared" si="7"/>
        <v/>
      </c>
    </row>
    <row r="61" spans="6:10">
      <c r="F61" s="25">
        <f t="shared" si="8"/>
        <v>56</v>
      </c>
      <c r="G61" s="26" t="str">
        <f t="shared" si="5"/>
        <v/>
      </c>
      <c r="H61" s="27" t="str">
        <f t="shared" si="9"/>
        <v/>
      </c>
      <c r="I61" s="28" t="str">
        <f t="shared" si="6"/>
        <v/>
      </c>
      <c r="J61" s="29" t="str">
        <f t="shared" si="7"/>
        <v/>
      </c>
    </row>
    <row r="62" spans="6:10">
      <c r="F62" s="25">
        <f t="shared" si="8"/>
        <v>57</v>
      </c>
      <c r="G62" s="26" t="str">
        <f t="shared" si="5"/>
        <v/>
      </c>
      <c r="H62" s="27" t="str">
        <f t="shared" si="9"/>
        <v/>
      </c>
      <c r="I62" s="28" t="str">
        <f t="shared" si="6"/>
        <v/>
      </c>
      <c r="J62" s="29" t="str">
        <f t="shared" si="7"/>
        <v/>
      </c>
    </row>
    <row r="63" spans="6:10">
      <c r="F63" s="25">
        <f t="shared" si="8"/>
        <v>58</v>
      </c>
      <c r="G63" s="26" t="str">
        <f t="shared" si="5"/>
        <v/>
      </c>
      <c r="H63" s="27" t="str">
        <f t="shared" si="9"/>
        <v/>
      </c>
      <c r="I63" s="28" t="str">
        <f t="shared" si="6"/>
        <v/>
      </c>
      <c r="J63" s="29" t="str">
        <f t="shared" si="7"/>
        <v/>
      </c>
    </row>
    <row r="64" spans="6:10">
      <c r="F64" s="25">
        <f t="shared" si="8"/>
        <v>59</v>
      </c>
      <c r="G64" s="26" t="str">
        <f t="shared" si="5"/>
        <v/>
      </c>
      <c r="H64" s="27" t="str">
        <f t="shared" si="9"/>
        <v/>
      </c>
      <c r="I64" s="28" t="str">
        <f t="shared" si="6"/>
        <v/>
      </c>
      <c r="J64" s="29" t="str">
        <f t="shared" si="7"/>
        <v/>
      </c>
    </row>
    <row r="65" spans="6:10">
      <c r="F65" s="25">
        <f t="shared" si="8"/>
        <v>60</v>
      </c>
      <c r="G65" s="30" t="str">
        <f t="shared" si="5"/>
        <v/>
      </c>
      <c r="H65" s="31" t="str">
        <f t="shared" si="9"/>
        <v/>
      </c>
      <c r="I65" s="32" t="str">
        <f t="shared" si="6"/>
        <v/>
      </c>
      <c r="J65" s="33" t="str">
        <f t="shared" si="7"/>
        <v/>
      </c>
    </row>
    <row r="66" spans="6:10">
      <c r="F66" s="7"/>
    </row>
    <row r="67" spans="6:10">
      <c r="F67" s="7"/>
    </row>
    <row r="68" spans="6:10">
      <c r="F68" s="7"/>
    </row>
    <row r="69" spans="6:10">
      <c r="F69" s="7"/>
    </row>
    <row r="70" spans="6:10">
      <c r="F70" s="7"/>
    </row>
    <row r="71" spans="6:10">
      <c r="F71" s="7"/>
    </row>
    <row r="72" spans="6:10">
      <c r="F72" s="7"/>
    </row>
    <row r="73" spans="6:10">
      <c r="F73" s="7"/>
    </row>
    <row r="74" spans="6:10">
      <c r="F74" s="7"/>
    </row>
    <row r="75" spans="6:10">
      <c r="F75" s="7"/>
    </row>
    <row r="76" spans="6:10">
      <c r="F76" s="7"/>
    </row>
  </sheetData>
  <sheetProtection formatCells="0"/>
  <phoneticPr fontId="2" type="noConversion"/>
  <printOptions headings="1" gridLines="1"/>
  <pageMargins left="0.5" right="0.5" top="1" bottom="1" header="0.5" footer="0.5"/>
  <pageSetup orientation="landscape" r:id="rId1"/>
  <headerFooter alignWithMargins="0"/>
  <ignoredErrors>
    <ignoredError sqref="D4:D5 D13:D19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Pricing</vt:lpstr>
      <vt:lpstr>YTM</vt:lpstr>
    </vt:vector>
  </TitlesOfParts>
  <Company> Fulbright Economics Teaching Program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Xuan Thanh</dc:creator>
  <cp:lastModifiedBy>hoatm</cp:lastModifiedBy>
  <cp:lastPrinted>2009-02-04T08:29:41Z</cp:lastPrinted>
  <dcterms:created xsi:type="dcterms:W3CDTF">2009-02-04T07:56:10Z</dcterms:created>
  <dcterms:modified xsi:type="dcterms:W3CDTF">2015-02-13T02:40:05Z</dcterms:modified>
</cp:coreProperties>
</file>