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0485" activeTab="0"/>
  </bookViews>
  <sheets>
    <sheet name="Gia FPT-Thang" sheetId="1" r:id="rId1"/>
    <sheet name="Yield Curve VN" sheetId="2" r:id="rId2"/>
    <sheet name="Lai suat lich su" sheetId="3" r:id="rId3"/>
    <sheet name="He so beta" sheetId="4" r:id="rId4"/>
    <sheet name="Suat sinh loi Hoa Ky" sheetId="5" r:id="rId5"/>
    <sheet name="Yield Curve Hoa Ky" sheetId="6" r:id="rId6"/>
  </sheets>
  <definedNames/>
  <calcPr fullCalcOnLoad="1"/>
</workbook>
</file>

<file path=xl/sharedStrings.xml><?xml version="1.0" encoding="utf-8"?>
<sst xmlns="http://schemas.openxmlformats.org/spreadsheetml/2006/main" count="96" uniqueCount="75">
  <si>
    <t>FPT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</si>
  <si>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</si>
  <si>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</si>
  <si>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</si>
  <si>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</si>
  <si>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</si>
  <si>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</si>
  <si>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</si>
  <si>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</si>
  <si>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</si>
  <si>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</si>
  <si>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</si>
  <si>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</si>
  <si>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</si>
  <si>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</si>
  <si>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</si>
  <si>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</si>
  <si>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</si>
  <si>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</si>
  <si>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</si>
  <si>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</si>
  <si>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</si>
  <si>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</si>
  <si>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</si>
  <si>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Suất sinh lợi (%/năm)</t>
  </si>
  <si>
    <t>Năm</t>
  </si>
  <si>
    <t>Cổ phiếu</t>
  </si>
  <si>
    <t>Tín phiếu</t>
  </si>
  <si>
    <t>Trái phiếu</t>
  </si>
  <si>
    <t>Date</t>
  </si>
  <si>
    <t>1 tháng</t>
  </si>
  <si>
    <t>3 tháng</t>
  </si>
  <si>
    <t>6 tháng</t>
  </si>
  <si>
    <t>1 năm</t>
  </si>
  <si>
    <t>2 năm</t>
  </si>
  <si>
    <t>3 năm</t>
  </si>
  <si>
    <t>5 năm</t>
  </si>
  <si>
    <t>7 năm</t>
  </si>
  <si>
    <t>10 năm</t>
  </si>
  <si>
    <t>20 năm</t>
  </si>
  <si>
    <t>30 năm</t>
  </si>
  <si>
    <t>Bù rủi ro thị trường</t>
  </si>
  <si>
    <t>VN-Index</t>
  </si>
  <si>
    <t>Total</t>
  </si>
  <si>
    <t>Giá</t>
  </si>
  <si>
    <t>Cổ tức TM</t>
  </si>
  <si>
    <t>Cổ tức CP</t>
  </si>
  <si>
    <t>Suất sinh lợi hàng tháng</t>
  </si>
  <si>
    <t>Suất sinh lợi bình quân tháng</t>
  </si>
  <si>
    <t>Độ lệch chuẩn</t>
  </si>
  <si>
    <t>Hệ số beta</t>
  </si>
  <si>
    <t>X Variable 1</t>
  </si>
  <si>
    <t>Tỷ lệ lạm phát</t>
  </si>
  <si>
    <t>Lợi suất tín phiếu KB (3 tháng)</t>
  </si>
  <si>
    <t>Lãi suất tiền gửi NHTM (1 năm)</t>
  </si>
  <si>
    <t>Vn-Index</t>
  </si>
  <si>
    <t>Suất sinh lợi kỳ vọng</t>
  </si>
  <si>
    <t>Trung bình nhân</t>
  </si>
  <si>
    <t>Trung bình cộng</t>
  </si>
  <si>
    <t>Mức bù rủi ro thị trường</t>
  </si>
  <si>
    <t>Lợi suất trái phiếu chính phủ (1 năm)</t>
  </si>
  <si>
    <t>Lãi suất tiền gửi ngân hàng kỳ hạn 1 năm</t>
  </si>
  <si>
    <t>Lợi suất trái phiếu chính phủ kỳ hạn 1 năm</t>
  </si>
  <si>
    <t>Lợi suất trái phiếu chính phủ kỳ hạn 10 năm</t>
  </si>
  <si>
    <t>Lợi suất trái phiếu chính phủ kỳ hạn 5 năm</t>
  </si>
  <si>
    <t>Lợi suất trái phiếu chính phủ kỳ hạn 3 năm</t>
  </si>
  <si>
    <t>Lợi suất trái phiếu chính phủ kỳ hạn 2 năm</t>
  </si>
  <si>
    <t>Ước lượng hệ số beta theo phương pháp trực tiếp</t>
  </si>
  <si>
    <t>Lãi suất phi rủi ro</t>
  </si>
  <si>
    <t>Chi phí vốn chủ sở hữu</t>
  </si>
  <si>
    <t>Suất sinh lợi FPT ước lượng</t>
  </si>
  <si>
    <t>Phần dư</t>
  </si>
  <si>
    <t>Phần dư^2</t>
  </si>
  <si>
    <t>Bình quân, 1928-2010</t>
  </si>
  <si>
    <t>Bình quân, 2001-2010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</si>
</sst>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0.0%"/>
    <numFmt numFmtId="167" formatCode="0.000000000000000%"/>
    <numFmt numFmtId="168" formatCode="0.00000000000000%"/>
    <numFmt numFmtId="169" formatCode="0.0000000000000%"/>
    <numFmt numFmtId="170" formatCode="0.000000000000%"/>
    <numFmt numFmtId="171" formatCode="0.00000000000%"/>
    <numFmt numFmtId="172" formatCode="0.0000000000%"/>
    <numFmt numFmtId="173" formatCode="0.000000000%"/>
    <numFmt numFmtId="174" formatCode="0.00000000%"/>
    <numFmt numFmtId="175" formatCode="0.0000000%"/>
    <numFmt numFmtId="176" formatCode="0.000000%"/>
    <numFmt numFmtId="177" formatCode="0.00000%"/>
    <numFmt numFmtId="178" formatCode="0.0000%"/>
    <numFmt numFmtId="179" formatCode="0.000%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mmm"/>
    <numFmt numFmtId="186" formatCode="mm/yy"/>
    <numFmt numFmtId="187" formatCode="\Tmm\-yy"/>
    <numFmt numFmtId="188" formatCode="\Tmm\-yyyy"/>
    <numFmt numFmtId="189" formatCode="0.000000"/>
    <numFmt numFmtId="190" formatCode="0.00000"/>
    <numFmt numFmtId="191" formatCode="0.0000"/>
    <numFmt numFmtId="192" formatCode="0.000"/>
    <numFmt numFmtId="193" formatCode="[$-409]mmm\-yy;@"/>
    <numFmt numFmtId="194" formatCode="[$-409]mmmmm\-yy;@"/>
    <numFmt numFmtId="195" formatCode="[$-409]mm\-yy;@"/>
    <numFmt numFmtId="196" formatCode="[$-409]mm/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"/>
    <numFmt numFmtId="202" formatCode="mm/yyyy"/>
    <numFmt numFmtId="203" formatCode="??/??"/>
    <numFmt numFmtId="204" formatCode="#,##0.0"/>
    <numFmt numFmtId="205" formatCode="dd/mm/yyyy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0" fontId="1" fillId="0" borderId="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10" fontId="2" fillId="0" borderId="0" xfId="59" applyNumberFormat="1" applyFont="1" applyBorder="1" applyAlignment="1">
      <alignment/>
    </xf>
    <xf numFmtId="10" fontId="1" fillId="0" borderId="0" xfId="59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202" fontId="2" fillId="0" borderId="0" xfId="0" applyNumberFormat="1" applyFont="1" applyFill="1" applyBorder="1" applyAlignment="1">
      <alignment/>
    </xf>
    <xf numFmtId="203" fontId="2" fillId="0" borderId="0" xfId="0" applyNumberFormat="1" applyFont="1" applyFill="1" applyBorder="1" applyAlignment="1">
      <alignment/>
    </xf>
    <xf numFmtId="10" fontId="2" fillId="0" borderId="0" xfId="59" applyNumberFormat="1" applyFont="1" applyAlignment="1">
      <alignment/>
    </xf>
    <xf numFmtId="10" fontId="2" fillId="0" borderId="0" xfId="0" applyNumberFormat="1" applyFont="1" applyAlignment="1">
      <alignment/>
    </xf>
    <xf numFmtId="10" fontId="2" fillId="0" borderId="0" xfId="59" applyNumberFormat="1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19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179" fontId="0" fillId="0" borderId="0" xfId="59" applyNumberFormat="1" applyFont="1" applyFill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19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66" fontId="2" fillId="0" borderId="0" xfId="59" applyNumberFormat="1" applyFont="1" applyAlignment="1">
      <alignment/>
    </xf>
    <xf numFmtId="179" fontId="2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0" fontId="51" fillId="0" borderId="13" xfId="0" applyFont="1" applyBorder="1" applyAlignment="1">
      <alignment horizontal="right"/>
    </xf>
    <xf numFmtId="0" fontId="51" fillId="0" borderId="0" xfId="0" applyFont="1" applyAlignment="1">
      <alignment horizontal="right"/>
    </xf>
    <xf numFmtId="0" fontId="51" fillId="0" borderId="10" xfId="0" applyFont="1" applyBorder="1" applyAlignment="1">
      <alignment horizontal="right"/>
    </xf>
    <xf numFmtId="180" fontId="51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8" fillId="34" borderId="0" xfId="0" applyFont="1" applyFill="1" applyAlignment="1">
      <alignment horizontal="center" vertical="center" wrapText="1"/>
    </xf>
    <xf numFmtId="14" fontId="9" fillId="34" borderId="0" xfId="0" applyNumberFormat="1" applyFont="1" applyFill="1" applyAlignment="1">
      <alignment wrapText="1"/>
    </xf>
    <xf numFmtId="0" fontId="9" fillId="34" borderId="0" xfId="0" applyFont="1" applyFill="1" applyAlignment="1">
      <alignment wrapText="1"/>
    </xf>
    <xf numFmtId="14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3"/>
          <c:w val="0.9567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Đường hồi quy với hệ số góc 1,194</a:t>
                    </a:r>
                  </a:p>
                </c:rich>
              </c:tx>
              <c:numFmt formatCode="General"/>
            </c:trendlineLbl>
          </c:trendline>
          <c:xVal>
            <c:numRef>
              <c:f>'Gia FPT-Thang'!$G$4:$G$53</c:f>
              <c:numCache/>
            </c:numRef>
          </c:xVal>
          <c:yVal>
            <c:numRef>
              <c:f>'Gia FPT-Thang'!$H$4:$H$53</c:f>
              <c:numCache/>
            </c:numRef>
          </c:yVal>
          <c:smooth val="0"/>
        </c:ser>
        <c:axId val="23204540"/>
        <c:axId val="33223565"/>
      </c:scatterChart>
      <c:valAx>
        <c:axId val="232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Suất sinh lợi VN-Index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3565"/>
        <c:crosses val="autoZero"/>
        <c:crossBetween val="midCat"/>
        <c:dispUnits/>
      </c:valAx>
      <c:valAx>
        <c:axId val="33223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Suất sinh lợi FPT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45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9"/>
          <c:w val="0.936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'Yield Curve Hoa Ky'!$A$3</c:f>
              <c:strCache>
                <c:ptCount val="1"/>
                <c:pt idx="0">
                  <c:v>28/2/11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'Yield Curve Hoa Ky'!$B$1:$L$1</c:f>
              <c:strCache/>
            </c:strRef>
          </c:cat>
          <c:val>
            <c:numRef>
              <c:f>'Yield Curve Hoa Ky'!$B$3:$L$3</c:f>
              <c:numCache/>
            </c:numRef>
          </c:val>
          <c:smooth val="0"/>
        </c:ser>
        <c:marker val="1"/>
        <c:axId val="29253162"/>
        <c:axId val="44746787"/>
      </c:lineChart>
      <c:catAx>
        <c:axId val="29253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Kỳ hạn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46787"/>
        <c:crosses val="autoZero"/>
        <c:auto val="1"/>
        <c:lblOffset val="100"/>
        <c:tickLblSkip val="1"/>
        <c:noMultiLvlLbl val="0"/>
      </c:catAx>
      <c:valAx>
        <c:axId val="4474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Lợi suất (%/năm)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5316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24</xdr:row>
      <xdr:rowOff>9525</xdr:rowOff>
    </xdr:from>
    <xdr:to>
      <xdr:col>19</xdr:col>
      <xdr:colOff>504825</xdr:colOff>
      <xdr:row>51</xdr:row>
      <xdr:rowOff>19050</xdr:rowOff>
    </xdr:to>
    <xdr:graphicFrame>
      <xdr:nvGraphicFramePr>
        <xdr:cNvPr id="1" name="Chart 3"/>
        <xdr:cNvGraphicFramePr/>
      </xdr:nvGraphicFramePr>
      <xdr:xfrm>
        <a:off x="5857875" y="3914775"/>
        <a:ext cx="71628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4</xdr:row>
      <xdr:rowOff>85725</xdr:rowOff>
    </xdr:from>
    <xdr:to>
      <xdr:col>18</xdr:col>
      <xdr:colOff>352425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5153025" y="733425"/>
        <a:ext cx="62865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7"/>
  <sheetViews>
    <sheetView tabSelected="1" zoomScalePageLayoutView="0" workbookViewId="0" topLeftCell="A34">
      <selection activeCell="F37" sqref="F37"/>
    </sheetView>
  </sheetViews>
  <sheetFormatPr defaultColWidth="9.140625" defaultRowHeight="12.75"/>
  <cols>
    <col min="1" max="1" width="9.140625" style="20" customWidth="1"/>
    <col min="2" max="2" width="9.140625" style="16" customWidth="1"/>
    <col min="3" max="4" width="9.140625" style="19" customWidth="1"/>
    <col min="5" max="6" width="9.140625" style="16" customWidth="1"/>
    <col min="7" max="8" width="10.7109375" style="16" customWidth="1"/>
    <col min="9" max="9" width="11.421875" style="16" customWidth="1"/>
    <col min="10" max="10" width="17.7109375" style="16" customWidth="1"/>
    <col min="11" max="20" width="9.140625" style="16" customWidth="1"/>
    <col min="21" max="21" width="8.140625" style="16" customWidth="1"/>
    <col min="22" max="16384" width="9.140625" style="16" customWidth="1"/>
  </cols>
  <sheetData>
    <row r="1" spans="2:16" ht="12">
      <c r="B1" s="17"/>
      <c r="C1" s="61" t="s">
        <v>0</v>
      </c>
      <c r="D1" s="61"/>
      <c r="E1" s="61"/>
      <c r="G1" s="61" t="s">
        <v>47</v>
      </c>
      <c r="H1" s="61"/>
      <c r="J1" s="16" t="s">
        <v>48</v>
      </c>
      <c r="M1" s="16" t="s">
        <v>49</v>
      </c>
      <c r="P1" s="16" t="s">
        <v>50</v>
      </c>
    </row>
    <row r="2" spans="1:16" ht="12">
      <c r="A2" s="20" t="s">
        <v>29</v>
      </c>
      <c r="B2" s="17" t="s">
        <v>42</v>
      </c>
      <c r="C2" s="19" t="s">
        <v>44</v>
      </c>
      <c r="D2" s="19" t="s">
        <v>45</v>
      </c>
      <c r="E2" s="16" t="s">
        <v>46</v>
      </c>
      <c r="G2" s="18" t="s">
        <v>42</v>
      </c>
      <c r="H2" s="18" t="s">
        <v>0</v>
      </c>
      <c r="J2" s="18" t="s">
        <v>42</v>
      </c>
      <c r="K2" s="18" t="s">
        <v>0</v>
      </c>
      <c r="M2" s="18" t="s">
        <v>42</v>
      </c>
      <c r="N2" s="18" t="s">
        <v>0</v>
      </c>
      <c r="P2" s="18" t="s">
        <v>0</v>
      </c>
    </row>
    <row r="3" spans="1:23" ht="12">
      <c r="A3" s="20">
        <v>39080</v>
      </c>
      <c r="B3" s="17">
        <v>751.77</v>
      </c>
      <c r="C3" s="19">
        <v>460</v>
      </c>
      <c r="E3" s="21"/>
      <c r="J3" s="23">
        <f>AVERAGE(G4:G53)</f>
        <v>-0.0017915735832700586</v>
      </c>
      <c r="K3" s="23">
        <f>AVERAGE(H4:H53)</f>
        <v>-0.0024961917604997283</v>
      </c>
      <c r="M3" s="24">
        <f>STDEV(G4:G53)</f>
        <v>0.12833693548105987</v>
      </c>
      <c r="N3" s="24">
        <f>STDEV(H4:H53)</f>
        <v>0.192973344844143</v>
      </c>
      <c r="P3" s="28">
        <f>K22</f>
        <v>1.1944117818340902</v>
      </c>
      <c r="U3" s="16" t="s">
        <v>70</v>
      </c>
      <c r="V3" s="16" t="s">
        <v>71</v>
      </c>
      <c r="W3" s="16" t="s">
        <v>72</v>
      </c>
    </row>
    <row r="4" spans="1:23" ht="12">
      <c r="A4" s="20">
        <v>39113</v>
      </c>
      <c r="B4" s="17">
        <v>1041.33</v>
      </c>
      <c r="C4" s="19">
        <v>645</v>
      </c>
      <c r="E4" s="21"/>
      <c r="G4" s="22">
        <f>B4/B3-1</f>
        <v>0.3851709964483818</v>
      </c>
      <c r="H4" s="22">
        <f>(C4+D4+E4*C4-C3)/C3</f>
        <v>0.40217391304347827</v>
      </c>
      <c r="I4" s="23">
        <f aca="true" t="shared" si="0" ref="I4:I39">H4+1</f>
        <v>1.4021739130434783</v>
      </c>
      <c r="U4" s="23">
        <f>$K$21+$K$22*G4</f>
        <v>0.4596964610141045</v>
      </c>
      <c r="V4" s="23">
        <f>H4-U4</f>
        <v>-0.057522547970626225</v>
      </c>
      <c r="W4" s="24">
        <f>V4^2</f>
        <v>0.0033088435250329955</v>
      </c>
    </row>
    <row r="5" spans="1:23" ht="12.75">
      <c r="A5" s="20">
        <v>39141</v>
      </c>
      <c r="B5" s="17">
        <v>1137.69</v>
      </c>
      <c r="C5" s="19">
        <v>632</v>
      </c>
      <c r="E5" s="21"/>
      <c r="G5" s="22">
        <f aca="true" t="shared" si="1" ref="G5:G41">B5/B4-1</f>
        <v>0.09253550747601635</v>
      </c>
      <c r="H5" s="22">
        <f aca="true" t="shared" si="2" ref="H5:H41">(C5+D5+E5*C5-C4)/C4</f>
        <v>-0.020155038759689922</v>
      </c>
      <c r="I5" s="23">
        <f t="shared" si="0"/>
        <v>0.9798449612403101</v>
      </c>
      <c r="J5" t="s">
        <v>1</v>
      </c>
      <c r="K5"/>
      <c r="L5"/>
      <c r="M5"/>
      <c r="N5"/>
      <c r="O5"/>
      <c r="P5"/>
      <c r="Q5"/>
      <c r="R5"/>
      <c r="U5" s="23">
        <f aca="true" t="shared" si="3" ref="U5:U41">$K$21+$K$22*G5</f>
        <v>0.11016918520273122</v>
      </c>
      <c r="V5" s="23">
        <f aca="true" t="shared" si="4" ref="V5:V41">H5-U5</f>
        <v>-0.13032422396242116</v>
      </c>
      <c r="W5" s="24">
        <f aca="true" t="shared" si="5" ref="W5:W41">V5^2</f>
        <v>0.016984403351407308</v>
      </c>
    </row>
    <row r="6" spans="1:23" ht="13.5" thickBot="1">
      <c r="A6" s="20">
        <v>39171</v>
      </c>
      <c r="B6" s="17">
        <v>1071.33</v>
      </c>
      <c r="C6" s="19">
        <v>541</v>
      </c>
      <c r="D6" s="19">
        <v>0.6</v>
      </c>
      <c r="E6" s="21"/>
      <c r="G6" s="22">
        <f t="shared" si="1"/>
        <v>-0.05832871871951073</v>
      </c>
      <c r="H6" s="22">
        <f t="shared" si="2"/>
        <v>-0.14303797468354426</v>
      </c>
      <c r="I6" s="23">
        <f t="shared" si="0"/>
        <v>0.8569620253164557</v>
      </c>
      <c r="J6"/>
      <c r="K6"/>
      <c r="L6"/>
      <c r="M6"/>
      <c r="N6"/>
      <c r="O6"/>
      <c r="P6"/>
      <c r="Q6"/>
      <c r="R6"/>
      <c r="U6" s="23">
        <f t="shared" si="3"/>
        <v>-0.07002482402248952</v>
      </c>
      <c r="V6" s="23">
        <f t="shared" si="4"/>
        <v>-0.07301315066105474</v>
      </c>
      <c r="W6" s="24">
        <f t="shared" si="5"/>
        <v>0.005330920169453878</v>
      </c>
    </row>
    <row r="7" spans="1:23" ht="12.75">
      <c r="A7" s="20">
        <v>39197</v>
      </c>
      <c r="B7" s="17">
        <v>923.89</v>
      </c>
      <c r="C7" s="19">
        <v>425</v>
      </c>
      <c r="E7" s="21"/>
      <c r="G7" s="22">
        <f t="shared" si="1"/>
        <v>-0.13762332801284383</v>
      </c>
      <c r="H7" s="22">
        <f t="shared" si="2"/>
        <v>-0.2144177449168207</v>
      </c>
      <c r="I7" s="23">
        <f t="shared" si="0"/>
        <v>0.7855822550831792</v>
      </c>
      <c r="J7" s="26" t="s">
        <v>2</v>
      </c>
      <c r="K7" s="26"/>
      <c r="L7"/>
      <c r="M7"/>
      <c r="N7"/>
      <c r="O7"/>
      <c r="P7"/>
      <c r="Q7"/>
      <c r="R7"/>
      <c r="U7" s="23">
        <f t="shared" si="3"/>
        <v>-0.16473523959837752</v>
      </c>
      <c r="V7" s="23">
        <f t="shared" si="4"/>
        <v>-0.049682505318443176</v>
      </c>
      <c r="W7" s="24">
        <f t="shared" si="5"/>
        <v>0.0024683513347171344</v>
      </c>
    </row>
    <row r="8" spans="1:23" ht="12.75">
      <c r="A8" s="20">
        <v>39233</v>
      </c>
      <c r="B8" s="17">
        <v>1081.48</v>
      </c>
      <c r="C8" s="19">
        <v>349</v>
      </c>
      <c r="E8" s="21">
        <v>0.5</v>
      </c>
      <c r="G8" s="22">
        <f t="shared" si="1"/>
        <v>0.17057225427269485</v>
      </c>
      <c r="H8" s="22">
        <f t="shared" si="2"/>
        <v>0.23176470588235293</v>
      </c>
      <c r="I8" s="23">
        <f t="shared" si="0"/>
        <v>1.2317647058823529</v>
      </c>
      <c r="J8" s="1" t="s">
        <v>3</v>
      </c>
      <c r="K8" s="1">
        <v>0.7943436328310697</v>
      </c>
      <c r="L8"/>
      <c r="M8"/>
      <c r="N8"/>
      <c r="O8"/>
      <c r="P8"/>
      <c r="Q8"/>
      <c r="R8"/>
      <c r="U8" s="23">
        <f t="shared" si="3"/>
        <v>0.2033771949926877</v>
      </c>
      <c r="V8" s="23">
        <f t="shared" si="4"/>
        <v>0.028387510889665235</v>
      </c>
      <c r="W8" s="24">
        <f t="shared" si="5"/>
        <v>0.0008058507745108623</v>
      </c>
    </row>
    <row r="9" spans="1:23" ht="12.75">
      <c r="A9" s="20">
        <v>39262</v>
      </c>
      <c r="B9" s="17">
        <v>1024.68</v>
      </c>
      <c r="C9" s="19">
        <v>307</v>
      </c>
      <c r="E9" s="21"/>
      <c r="G9" s="22">
        <f t="shared" si="1"/>
        <v>-0.05252061989126011</v>
      </c>
      <c r="H9" s="22">
        <f t="shared" si="2"/>
        <v>-0.12034383954154727</v>
      </c>
      <c r="I9" s="23">
        <f t="shared" si="0"/>
        <v>0.8796561604584527</v>
      </c>
      <c r="J9" s="1" t="s">
        <v>4</v>
      </c>
      <c r="K9" s="1">
        <v>0.6309818070192612</v>
      </c>
      <c r="L9"/>
      <c r="M9"/>
      <c r="N9"/>
      <c r="O9"/>
      <c r="P9"/>
      <c r="Q9"/>
      <c r="R9"/>
      <c r="U9" s="23">
        <f t="shared" si="3"/>
        <v>-0.06308756235197022</v>
      </c>
      <c r="V9" s="23">
        <f t="shared" si="4"/>
        <v>-0.05725627718957706</v>
      </c>
      <c r="W9" s="24">
        <f t="shared" si="5"/>
        <v>0.003278281277609682</v>
      </c>
    </row>
    <row r="10" spans="1:23" ht="12.75">
      <c r="A10" s="20">
        <v>39294</v>
      </c>
      <c r="B10" s="17">
        <v>907.95</v>
      </c>
      <c r="C10" s="19">
        <v>249</v>
      </c>
      <c r="D10" s="19">
        <v>0.6</v>
      </c>
      <c r="E10" s="21"/>
      <c r="G10" s="22">
        <f t="shared" si="1"/>
        <v>-0.11391849162665424</v>
      </c>
      <c r="H10" s="22">
        <f t="shared" si="2"/>
        <v>-0.18697068403908795</v>
      </c>
      <c r="I10" s="23">
        <f t="shared" si="0"/>
        <v>0.8130293159609121</v>
      </c>
      <c r="J10" s="1" t="s">
        <v>5</v>
      </c>
      <c r="K10" s="1">
        <v>0.6232939279988291</v>
      </c>
      <c r="L10"/>
      <c r="M10"/>
      <c r="N10"/>
      <c r="O10"/>
      <c r="P10"/>
      <c r="Q10"/>
      <c r="R10"/>
      <c r="U10" s="23">
        <f t="shared" si="3"/>
        <v>-0.13642190373226323</v>
      </c>
      <c r="V10" s="23">
        <f t="shared" si="4"/>
        <v>-0.05054878030682472</v>
      </c>
      <c r="W10" s="24">
        <f t="shared" si="5"/>
        <v>0.002555179190507631</v>
      </c>
    </row>
    <row r="11" spans="1:23" ht="12.75">
      <c r="A11" s="20">
        <v>39325</v>
      </c>
      <c r="B11" s="17">
        <v>908</v>
      </c>
      <c r="C11" s="19">
        <v>225</v>
      </c>
      <c r="E11" s="21"/>
      <c r="G11" s="22">
        <f t="shared" si="1"/>
        <v>5.506911173513984E-05</v>
      </c>
      <c r="H11" s="22">
        <f t="shared" si="2"/>
        <v>-0.0963855421686747</v>
      </c>
      <c r="I11" s="23">
        <f t="shared" si="0"/>
        <v>0.9036144578313253</v>
      </c>
      <c r="J11" s="1" t="s">
        <v>6</v>
      </c>
      <c r="K11" s="1">
        <v>0.11844006440483958</v>
      </c>
      <c r="L11"/>
      <c r="M11" s="50"/>
      <c r="N11"/>
      <c r="O11"/>
      <c r="P11"/>
      <c r="Q11"/>
      <c r="R11"/>
      <c r="U11" s="23">
        <f t="shared" si="3"/>
        <v>-0.0002905399687476627</v>
      </c>
      <c r="V11" s="23">
        <f t="shared" si="4"/>
        <v>-0.09609500219992705</v>
      </c>
      <c r="W11" s="24">
        <f t="shared" si="5"/>
        <v>0.009234249447803983</v>
      </c>
    </row>
    <row r="12" spans="1:23" ht="13.5" thickBot="1">
      <c r="A12" s="20">
        <v>39353</v>
      </c>
      <c r="B12" s="17">
        <v>1046.86</v>
      </c>
      <c r="C12" s="19">
        <v>273</v>
      </c>
      <c r="E12" s="21"/>
      <c r="G12" s="22">
        <f t="shared" si="1"/>
        <v>0.1529295154185022</v>
      </c>
      <c r="H12" s="22">
        <f t="shared" si="2"/>
        <v>0.21333333333333335</v>
      </c>
      <c r="I12" s="23">
        <f t="shared" si="0"/>
        <v>1.2133333333333334</v>
      </c>
      <c r="J12" s="2" t="s">
        <v>7</v>
      </c>
      <c r="K12" s="2">
        <v>50</v>
      </c>
      <c r="L12"/>
      <c r="M12"/>
      <c r="N12"/>
      <c r="O12"/>
      <c r="P12"/>
      <c r="Q12"/>
      <c r="R12"/>
      <c r="U12" s="23">
        <f t="shared" si="3"/>
        <v>0.18230449984141792</v>
      </c>
      <c r="V12" s="23">
        <f t="shared" si="4"/>
        <v>0.03102883349191543</v>
      </c>
      <c r="W12" s="24">
        <f t="shared" si="5"/>
        <v>0.0009627885078690127</v>
      </c>
    </row>
    <row r="13" spans="1:23" ht="12.75">
      <c r="A13" s="20">
        <v>39386</v>
      </c>
      <c r="B13" s="17">
        <v>1065.09</v>
      </c>
      <c r="C13" s="19">
        <v>272</v>
      </c>
      <c r="D13" s="19">
        <v>2</v>
      </c>
      <c r="E13" s="21"/>
      <c r="G13" s="22">
        <f t="shared" si="1"/>
        <v>0.01741398085703927</v>
      </c>
      <c r="H13" s="22">
        <f t="shared" si="2"/>
        <v>0.003663003663003663</v>
      </c>
      <c r="I13" s="23">
        <f t="shared" si="0"/>
        <v>1.0036630036630036</v>
      </c>
      <c r="J13"/>
      <c r="K13"/>
      <c r="L13"/>
      <c r="M13"/>
      <c r="N13"/>
      <c r="O13"/>
      <c r="P13"/>
      <c r="Q13"/>
      <c r="R13"/>
      <c r="U13" s="23">
        <f t="shared" si="3"/>
        <v>0.02044314873966176</v>
      </c>
      <c r="V13" s="23">
        <f t="shared" si="4"/>
        <v>-0.016780145076658096</v>
      </c>
      <c r="W13" s="24">
        <f t="shared" si="5"/>
        <v>0.00028157326879369295</v>
      </c>
    </row>
    <row r="14" spans="1:23" ht="13.5" thickBot="1">
      <c r="A14" s="20">
        <v>39416</v>
      </c>
      <c r="B14" s="17">
        <v>972.35</v>
      </c>
      <c r="C14" s="19">
        <v>238</v>
      </c>
      <c r="E14" s="21"/>
      <c r="G14" s="22">
        <f t="shared" si="1"/>
        <v>-0.08707245397102581</v>
      </c>
      <c r="H14" s="22">
        <f t="shared" si="2"/>
        <v>-0.125</v>
      </c>
      <c r="I14" s="23">
        <f t="shared" si="0"/>
        <v>0.875</v>
      </c>
      <c r="J14" t="s">
        <v>8</v>
      </c>
      <c r="K14"/>
      <c r="L14"/>
      <c r="M14"/>
      <c r="N14"/>
      <c r="O14"/>
      <c r="P14"/>
      <c r="Q14"/>
      <c r="R14"/>
      <c r="U14" s="23">
        <f t="shared" si="3"/>
        <v>-0.104356680060819</v>
      </c>
      <c r="V14" s="23">
        <f t="shared" si="4"/>
        <v>-0.020643319939181004</v>
      </c>
      <c r="W14" s="24">
        <f t="shared" si="5"/>
        <v>0.000426146658111388</v>
      </c>
    </row>
    <row r="15" spans="1:23" ht="12.75">
      <c r="A15" s="20">
        <v>39444</v>
      </c>
      <c r="B15" s="17">
        <v>927.02</v>
      </c>
      <c r="C15" s="19">
        <v>223</v>
      </c>
      <c r="E15" s="21"/>
      <c r="G15" s="22">
        <f t="shared" si="1"/>
        <v>-0.04661901578649663</v>
      </c>
      <c r="H15" s="22">
        <f t="shared" si="2"/>
        <v>-0.06302521008403361</v>
      </c>
      <c r="I15" s="23">
        <f t="shared" si="0"/>
        <v>0.9369747899159664</v>
      </c>
      <c r="J15" s="25"/>
      <c r="K15" s="25" t="s">
        <v>12</v>
      </c>
      <c r="L15" s="25" t="s">
        <v>13</v>
      </c>
      <c r="M15" s="25" t="s">
        <v>14</v>
      </c>
      <c r="N15" s="25" t="s">
        <v>15</v>
      </c>
      <c r="O15" s="25" t="s">
        <v>16</v>
      </c>
      <c r="P15"/>
      <c r="Q15"/>
      <c r="R15"/>
      <c r="U15" s="23">
        <f t="shared" si="3"/>
        <v>-0.05603861687752028</v>
      </c>
      <c r="V15" s="23">
        <f t="shared" si="4"/>
        <v>-0.0069865932065133335</v>
      </c>
      <c r="W15" s="24">
        <f t="shared" si="5"/>
        <v>4.881248463329826E-05</v>
      </c>
    </row>
    <row r="16" spans="1:23" ht="12.75">
      <c r="A16" s="20">
        <v>39478</v>
      </c>
      <c r="B16" s="17">
        <v>844.11</v>
      </c>
      <c r="C16" s="19">
        <v>197</v>
      </c>
      <c r="E16" s="21"/>
      <c r="G16" s="22">
        <f t="shared" si="1"/>
        <v>-0.08943712109771096</v>
      </c>
      <c r="H16" s="22">
        <f t="shared" si="2"/>
        <v>-0.11659192825112108</v>
      </c>
      <c r="I16" s="23">
        <f t="shared" si="0"/>
        <v>0.8834080717488789</v>
      </c>
      <c r="J16" s="1" t="s">
        <v>9</v>
      </c>
      <c r="K16" s="1">
        <v>1</v>
      </c>
      <c r="L16" s="39">
        <v>1.151350534097808</v>
      </c>
      <c r="M16" s="39">
        <v>1.151350534097808</v>
      </c>
      <c r="N16" s="39">
        <v>82.07488766957732</v>
      </c>
      <c r="O16" s="39">
        <v>5.797634189033805E-12</v>
      </c>
      <c r="P16"/>
      <c r="Q16"/>
      <c r="R16"/>
      <c r="U16" s="23">
        <f t="shared" si="3"/>
        <v>-0.10718106633704749</v>
      </c>
      <c r="V16" s="23">
        <f t="shared" si="4"/>
        <v>-0.009410861914073587</v>
      </c>
      <c r="W16" s="24">
        <f t="shared" si="5"/>
        <v>8.856432196576078E-05</v>
      </c>
    </row>
    <row r="17" spans="1:23" ht="12.75">
      <c r="A17" s="20">
        <v>39507</v>
      </c>
      <c r="B17" s="17">
        <v>663.3</v>
      </c>
      <c r="C17" s="19">
        <v>141</v>
      </c>
      <c r="E17" s="21"/>
      <c r="G17" s="22">
        <f t="shared" si="1"/>
        <v>-0.21420194050538444</v>
      </c>
      <c r="H17" s="22">
        <f t="shared" si="2"/>
        <v>-0.28426395939086296</v>
      </c>
      <c r="I17" s="23">
        <f t="shared" si="0"/>
        <v>0.7157360406091371</v>
      </c>
      <c r="J17" s="1" t="s">
        <v>10</v>
      </c>
      <c r="K17" s="1">
        <v>48</v>
      </c>
      <c r="L17" s="39">
        <v>0.6733463450986822</v>
      </c>
      <c r="M17" s="39">
        <v>0.014028048856222546</v>
      </c>
      <c r="N17" s="39"/>
      <c r="O17" s="39"/>
      <c r="P17"/>
      <c r="Q17"/>
      <c r="R17"/>
      <c r="U17" s="23">
        <f t="shared" si="3"/>
        <v>-0.2562016365959753</v>
      </c>
      <c r="V17" s="23">
        <f t="shared" si="4"/>
        <v>-0.028062322794887684</v>
      </c>
      <c r="W17" s="24">
        <f t="shared" si="5"/>
        <v>0.0007874939606444729</v>
      </c>
    </row>
    <row r="18" spans="1:23" ht="13.5" thickBot="1">
      <c r="A18" s="20">
        <v>39538</v>
      </c>
      <c r="B18" s="17">
        <v>516.85</v>
      </c>
      <c r="C18" s="19">
        <v>96</v>
      </c>
      <c r="E18" s="21"/>
      <c r="G18" s="22">
        <f t="shared" si="1"/>
        <v>-0.2207899894467058</v>
      </c>
      <c r="H18" s="22">
        <f t="shared" si="2"/>
        <v>-0.3191489361702128</v>
      </c>
      <c r="I18" s="23">
        <f t="shared" si="0"/>
        <v>0.6808510638297872</v>
      </c>
      <c r="J18" s="2" t="s">
        <v>43</v>
      </c>
      <c r="K18" s="2">
        <v>49</v>
      </c>
      <c r="L18" s="38">
        <v>1.8246968791964902</v>
      </c>
      <c r="M18" s="38"/>
      <c r="N18" s="38"/>
      <c r="O18" s="38"/>
      <c r="P18"/>
      <c r="Q18"/>
      <c r="R18"/>
      <c r="U18" s="23">
        <f t="shared" si="3"/>
        <v>-0.26407047987078913</v>
      </c>
      <c r="V18" s="23">
        <f t="shared" si="4"/>
        <v>-0.05507845629942365</v>
      </c>
      <c r="W18" s="24">
        <f t="shared" si="5"/>
        <v>0.0030336363483275206</v>
      </c>
    </row>
    <row r="19" spans="1:23" ht="13.5" thickBot="1">
      <c r="A19" s="20">
        <v>39567</v>
      </c>
      <c r="B19" s="17">
        <v>522.36</v>
      </c>
      <c r="C19" s="19">
        <v>81</v>
      </c>
      <c r="D19" s="19">
        <v>1</v>
      </c>
      <c r="E19" s="21"/>
      <c r="G19" s="22">
        <f t="shared" si="1"/>
        <v>0.010660733288188062</v>
      </c>
      <c r="H19" s="22">
        <f t="shared" si="2"/>
        <v>-0.14583333333333334</v>
      </c>
      <c r="I19" s="23">
        <f t="shared" si="0"/>
        <v>0.8541666666666666</v>
      </c>
      <c r="J19"/>
      <c r="K19"/>
      <c r="L19"/>
      <c r="M19"/>
      <c r="N19"/>
      <c r="O19"/>
      <c r="P19"/>
      <c r="Q19"/>
      <c r="R19"/>
      <c r="U19" s="23">
        <f t="shared" si="3"/>
        <v>0.012376990277783452</v>
      </c>
      <c r="V19" s="23">
        <f t="shared" si="4"/>
        <v>-0.15821032361111678</v>
      </c>
      <c r="W19" s="24">
        <f t="shared" si="5"/>
        <v>0.025030506497134297</v>
      </c>
    </row>
    <row r="20" spans="1:23" ht="12.75">
      <c r="A20" s="20">
        <v>39598</v>
      </c>
      <c r="B20" s="17">
        <v>414.1</v>
      </c>
      <c r="C20" s="19">
        <v>61.5</v>
      </c>
      <c r="E20" s="21"/>
      <c r="G20" s="22">
        <f t="shared" si="1"/>
        <v>-0.20725170380580438</v>
      </c>
      <c r="H20" s="22">
        <f t="shared" si="2"/>
        <v>-0.24074074074074073</v>
      </c>
      <c r="I20" s="23">
        <f t="shared" si="0"/>
        <v>0.7592592592592593</v>
      </c>
      <c r="J20" s="25"/>
      <c r="K20" s="25" t="s">
        <v>17</v>
      </c>
      <c r="L20" s="25" t="s">
        <v>6</v>
      </c>
      <c r="M20" s="25" t="s">
        <v>18</v>
      </c>
      <c r="N20" s="25" t="s">
        <v>19</v>
      </c>
      <c r="O20" s="25" t="s">
        <v>20</v>
      </c>
      <c r="P20" s="25" t="s">
        <v>21</v>
      </c>
      <c r="Q20" s="25" t="s">
        <v>22</v>
      </c>
      <c r="R20" s="25" t="s">
        <v>23</v>
      </c>
      <c r="U20" s="23">
        <f t="shared" si="3"/>
        <v>-0.24790019199546118</v>
      </c>
      <c r="V20" s="23">
        <f t="shared" si="4"/>
        <v>0.00715945125472045</v>
      </c>
      <c r="W20" s="24">
        <f t="shared" si="5"/>
        <v>5.125774226871823E-05</v>
      </c>
    </row>
    <row r="21" spans="1:23" ht="12.75">
      <c r="A21" s="20">
        <v>39629</v>
      </c>
      <c r="B21" s="17">
        <v>399.4</v>
      </c>
      <c r="C21" s="19">
        <v>50</v>
      </c>
      <c r="E21" s="21"/>
      <c r="G21" s="22">
        <f t="shared" si="1"/>
        <v>-0.035498671818401495</v>
      </c>
      <c r="H21" s="22">
        <f t="shared" si="2"/>
        <v>-0.18699186991869918</v>
      </c>
      <c r="I21" s="23">
        <f t="shared" si="0"/>
        <v>0.8130081300813008</v>
      </c>
      <c r="J21" s="1" t="s">
        <v>11</v>
      </c>
      <c r="K21" s="36">
        <v>-0.00035631516461925167</v>
      </c>
      <c r="L21" s="36">
        <v>0.016751619877246236</v>
      </c>
      <c r="M21" s="39">
        <v>-0.02127049009172154</v>
      </c>
      <c r="N21" s="39">
        <v>0.9831180604142494</v>
      </c>
      <c r="O21" s="39">
        <v>-0.03403770373832093</v>
      </c>
      <c r="P21" s="39">
        <v>0.033325073409082424</v>
      </c>
      <c r="Q21" s="39">
        <v>-0.03403770373832093</v>
      </c>
      <c r="R21" s="39">
        <v>0.033325073409082424</v>
      </c>
      <c r="U21" s="23">
        <f t="shared" si="3"/>
        <v>-0.042756347023979784</v>
      </c>
      <c r="V21" s="23">
        <f t="shared" si="4"/>
        <v>-0.1442355228947194</v>
      </c>
      <c r="W21" s="24">
        <f t="shared" si="5"/>
        <v>0.02080388606471312</v>
      </c>
    </row>
    <row r="22" spans="1:23" ht="13.5" thickBot="1">
      <c r="A22" s="20">
        <v>39660</v>
      </c>
      <c r="B22" s="17">
        <v>451.36</v>
      </c>
      <c r="C22" s="19">
        <v>67</v>
      </c>
      <c r="D22" s="19">
        <v>1</v>
      </c>
      <c r="E22" s="21"/>
      <c r="G22" s="22">
        <f t="shared" si="1"/>
        <v>0.1300951427140713</v>
      </c>
      <c r="H22" s="22">
        <f t="shared" si="2"/>
        <v>0.36</v>
      </c>
      <c r="I22" s="23">
        <f t="shared" si="0"/>
        <v>1.3599999999999999</v>
      </c>
      <c r="J22" s="2" t="s">
        <v>51</v>
      </c>
      <c r="K22" s="37">
        <v>1.1944117818340902</v>
      </c>
      <c r="L22" s="38">
        <v>0.13184052694782047</v>
      </c>
      <c r="M22" s="38">
        <v>9.059519174303754</v>
      </c>
      <c r="N22" s="38">
        <v>5.7976341890337425E-12</v>
      </c>
      <c r="O22" s="38">
        <v>0.9293286405957455</v>
      </c>
      <c r="P22" s="38">
        <v>1.459494923072435</v>
      </c>
      <c r="Q22" s="38">
        <v>0.9293286405957455</v>
      </c>
      <c r="R22" s="38">
        <v>1.459494923072435</v>
      </c>
      <c r="U22" s="23">
        <f t="shared" si="3"/>
        <v>0.1550308560524549</v>
      </c>
      <c r="V22" s="23">
        <f t="shared" si="4"/>
        <v>0.2049691439475451</v>
      </c>
      <c r="W22" s="24">
        <f t="shared" si="5"/>
        <v>0.04201234997058946</v>
      </c>
    </row>
    <row r="23" spans="1:23" ht="12.75">
      <c r="A23" s="20">
        <v>39689</v>
      </c>
      <c r="B23" s="17">
        <v>539.1</v>
      </c>
      <c r="C23" s="19">
        <v>121</v>
      </c>
      <c r="E23" s="21"/>
      <c r="G23" s="22">
        <f t="shared" si="1"/>
        <v>0.19439028713222273</v>
      </c>
      <c r="H23" s="22">
        <f t="shared" si="2"/>
        <v>0.8059701492537313</v>
      </c>
      <c r="I23" s="23">
        <f t="shared" si="0"/>
        <v>1.8059701492537314</v>
      </c>
      <c r="J23" s="1"/>
      <c r="K23" s="1"/>
      <c r="L23" s="1"/>
      <c r="M23" s="1"/>
      <c r="N23" s="1"/>
      <c r="O23" s="1"/>
      <c r="P23" s="1"/>
      <c r="Q23" s="1"/>
      <c r="R23" s="1"/>
      <c r="U23" s="23">
        <f t="shared" si="3"/>
        <v>0.2318257340602193</v>
      </c>
      <c r="V23" s="23">
        <f t="shared" si="4"/>
        <v>0.574144415193512</v>
      </c>
      <c r="W23" s="24">
        <f t="shared" si="5"/>
        <v>0.3296418094978999</v>
      </c>
    </row>
    <row r="24" spans="1:23" ht="12.75">
      <c r="A24" s="20">
        <v>39721</v>
      </c>
      <c r="B24" s="17">
        <v>456.7</v>
      </c>
      <c r="C24" s="19">
        <v>91.5</v>
      </c>
      <c r="E24" s="21"/>
      <c r="G24" s="22">
        <f t="shared" si="1"/>
        <v>-0.15284733815618634</v>
      </c>
      <c r="H24" s="22">
        <f t="shared" si="2"/>
        <v>-0.24380165289256198</v>
      </c>
      <c r="I24" s="23">
        <f t="shared" si="0"/>
        <v>0.756198347107438</v>
      </c>
      <c r="J24" s="27"/>
      <c r="K24" s="27"/>
      <c r="L24" s="27"/>
      <c r="M24" s="27"/>
      <c r="N24" s="27"/>
      <c r="O24" s="27"/>
      <c r="P24" s="27"/>
      <c r="Q24" s="27"/>
      <c r="R24" s="27"/>
      <c r="U24" s="23">
        <f t="shared" si="3"/>
        <v>-0.1829189766803475</v>
      </c>
      <c r="V24" s="23">
        <f t="shared" si="4"/>
        <v>-0.060882676212214465</v>
      </c>
      <c r="W24" s="24">
        <f t="shared" si="5"/>
        <v>0.003706700262761345</v>
      </c>
    </row>
    <row r="25" spans="1:23" ht="12.75">
      <c r="A25" s="20">
        <v>39752</v>
      </c>
      <c r="B25" s="17">
        <v>347.05</v>
      </c>
      <c r="C25" s="19">
        <v>74.5</v>
      </c>
      <c r="E25" s="21"/>
      <c r="G25" s="22">
        <f t="shared" si="1"/>
        <v>-0.24009196409021238</v>
      </c>
      <c r="H25" s="22">
        <f t="shared" si="2"/>
        <v>-0.18579234972677597</v>
      </c>
      <c r="I25" s="23">
        <f t="shared" si="0"/>
        <v>0.8142076502732241</v>
      </c>
      <c r="J25"/>
      <c r="K25"/>
      <c r="L25"/>
      <c r="M25"/>
      <c r="N25"/>
      <c r="O25"/>
      <c r="P25"/>
      <c r="Q25"/>
      <c r="R25"/>
      <c r="U25" s="23">
        <f t="shared" si="3"/>
        <v>-0.2871249857976562</v>
      </c>
      <c r="V25" s="23">
        <f t="shared" si="4"/>
        <v>0.10133263607088025</v>
      </c>
      <c r="W25" s="24">
        <f t="shared" si="5"/>
        <v>0.010268303133073461</v>
      </c>
    </row>
    <row r="26" spans="1:23" ht="12.75">
      <c r="A26" s="20">
        <v>39780</v>
      </c>
      <c r="B26" s="17">
        <v>314.74</v>
      </c>
      <c r="C26" s="19">
        <v>50.5</v>
      </c>
      <c r="D26" s="19">
        <v>1.6</v>
      </c>
      <c r="E26" s="21">
        <v>0.5</v>
      </c>
      <c r="G26" s="22">
        <f t="shared" si="1"/>
        <v>-0.09309897709263792</v>
      </c>
      <c r="H26" s="22">
        <f t="shared" si="2"/>
        <v>0.0382550335570469</v>
      </c>
      <c r="I26" s="23">
        <f t="shared" si="0"/>
        <v>1.0382550335570468</v>
      </c>
      <c r="J26"/>
      <c r="K26"/>
      <c r="L26"/>
      <c r="M26"/>
      <c r="N26"/>
      <c r="O26"/>
      <c r="P26"/>
      <c r="Q26"/>
      <c r="R26"/>
      <c r="U26" s="23">
        <f t="shared" si="3"/>
        <v>-0.11155483028076807</v>
      </c>
      <c r="V26" s="23">
        <f t="shared" si="4"/>
        <v>0.14980986383781497</v>
      </c>
      <c r="W26" s="24">
        <f t="shared" si="5"/>
        <v>0.022442995303104663</v>
      </c>
    </row>
    <row r="27" spans="1:23" ht="12">
      <c r="A27" s="20">
        <v>39813</v>
      </c>
      <c r="B27" s="17">
        <v>315.62</v>
      </c>
      <c r="C27" s="19">
        <v>50</v>
      </c>
      <c r="E27" s="21"/>
      <c r="G27" s="22">
        <f t="shared" si="1"/>
        <v>0.00279595856897763</v>
      </c>
      <c r="H27" s="22">
        <f t="shared" si="2"/>
        <v>-0.009900990099009901</v>
      </c>
      <c r="I27" s="23">
        <f t="shared" si="0"/>
        <v>0.9900990099009901</v>
      </c>
      <c r="J27" s="24"/>
      <c r="K27" s="24"/>
      <c r="L27" s="24"/>
      <c r="U27" s="23">
        <f t="shared" si="3"/>
        <v>0.0029832106916876126</v>
      </c>
      <c r="V27" s="23">
        <f t="shared" si="4"/>
        <v>-0.012884200790697513</v>
      </c>
      <c r="W27" s="24">
        <f t="shared" si="5"/>
        <v>0.0001660026300150104</v>
      </c>
    </row>
    <row r="28" spans="1:23" ht="12">
      <c r="A28" s="20">
        <v>39836</v>
      </c>
      <c r="B28" s="17">
        <v>303.21</v>
      </c>
      <c r="C28" s="19">
        <v>50.5</v>
      </c>
      <c r="E28" s="21"/>
      <c r="G28" s="22">
        <f t="shared" si="1"/>
        <v>-0.03931943476332311</v>
      </c>
      <c r="H28" s="22">
        <f t="shared" si="2"/>
        <v>0.01</v>
      </c>
      <c r="I28" s="23">
        <f t="shared" si="0"/>
        <v>1.01</v>
      </c>
      <c r="U28" s="23">
        <f t="shared" si="3"/>
        <v>-0.04731991130098928</v>
      </c>
      <c r="V28" s="23">
        <f t="shared" si="4"/>
        <v>0.05731991130098928</v>
      </c>
      <c r="W28" s="24">
        <f t="shared" si="5"/>
        <v>0.0032855722315532788</v>
      </c>
    </row>
    <row r="29" spans="1:23" ht="12">
      <c r="A29" s="20">
        <v>39871</v>
      </c>
      <c r="B29" s="17">
        <v>245.74</v>
      </c>
      <c r="C29" s="19">
        <v>42.9</v>
      </c>
      <c r="E29" s="21"/>
      <c r="G29" s="22">
        <f t="shared" si="1"/>
        <v>-0.1895386036080603</v>
      </c>
      <c r="H29" s="22">
        <f t="shared" si="2"/>
        <v>-0.15049504950495052</v>
      </c>
      <c r="I29" s="23">
        <f t="shared" si="0"/>
        <v>0.8495049504950495</v>
      </c>
      <c r="U29" s="23">
        <f t="shared" si="3"/>
        <v>-0.22674345642646787</v>
      </c>
      <c r="V29" s="23">
        <f t="shared" si="4"/>
        <v>0.07624840692151735</v>
      </c>
      <c r="W29" s="24">
        <f t="shared" si="5"/>
        <v>0.005813819558069295</v>
      </c>
    </row>
    <row r="30" spans="1:23" ht="12">
      <c r="A30" s="20">
        <v>39903</v>
      </c>
      <c r="B30" s="17">
        <v>280.67</v>
      </c>
      <c r="C30" s="19">
        <v>44.9</v>
      </c>
      <c r="E30" s="21"/>
      <c r="G30" s="22">
        <f t="shared" si="1"/>
        <v>0.14214210140799222</v>
      </c>
      <c r="H30" s="22">
        <f t="shared" si="2"/>
        <v>0.046620046620046623</v>
      </c>
      <c r="I30" s="23">
        <f t="shared" si="0"/>
        <v>1.0466200466200466</v>
      </c>
      <c r="U30" s="23">
        <f t="shared" si="3"/>
        <v>0.16941988545174266</v>
      </c>
      <c r="V30" s="23">
        <f t="shared" si="4"/>
        <v>-0.12279983883169604</v>
      </c>
      <c r="W30" s="24">
        <f t="shared" si="5"/>
        <v>0.015079800417090523</v>
      </c>
    </row>
    <row r="31" spans="1:23" ht="12">
      <c r="A31" s="20">
        <v>39932</v>
      </c>
      <c r="B31" s="17">
        <v>321.63</v>
      </c>
      <c r="C31" s="19">
        <v>55.5</v>
      </c>
      <c r="E31" s="21"/>
      <c r="G31" s="22">
        <f t="shared" si="1"/>
        <v>0.14593650906758815</v>
      </c>
      <c r="H31" s="22">
        <f t="shared" si="2"/>
        <v>0.23608017817371943</v>
      </c>
      <c r="I31" s="23">
        <f t="shared" si="0"/>
        <v>1.2360801781737194</v>
      </c>
      <c r="U31" s="23">
        <f t="shared" si="3"/>
        <v>0.17395197066544557</v>
      </c>
      <c r="V31" s="23">
        <f t="shared" si="4"/>
        <v>0.06212820750827386</v>
      </c>
      <c r="W31" s="24">
        <f t="shared" si="5"/>
        <v>0.0038599141681911362</v>
      </c>
    </row>
    <row r="32" spans="1:23" ht="12">
      <c r="A32" s="20">
        <v>39962</v>
      </c>
      <c r="B32" s="17">
        <v>411.64</v>
      </c>
      <c r="C32" s="19">
        <v>66</v>
      </c>
      <c r="E32" s="21"/>
      <c r="G32" s="22">
        <f t="shared" si="1"/>
        <v>0.2798557348506048</v>
      </c>
      <c r="H32" s="22">
        <f t="shared" si="2"/>
        <v>0.1891891891891892</v>
      </c>
      <c r="I32" s="23">
        <f t="shared" si="0"/>
        <v>1.1891891891891893</v>
      </c>
      <c r="U32" s="23">
        <f t="shared" si="3"/>
        <v>0.3339066717547803</v>
      </c>
      <c r="V32" s="23">
        <f t="shared" si="4"/>
        <v>-0.14471748256559108</v>
      </c>
      <c r="W32" s="24">
        <f t="shared" si="5"/>
        <v>0.020943149760122157</v>
      </c>
    </row>
    <row r="33" spans="1:23" ht="12">
      <c r="A33" s="20">
        <v>39994</v>
      </c>
      <c r="B33" s="17">
        <v>448.29</v>
      </c>
      <c r="C33" s="19">
        <v>70</v>
      </c>
      <c r="D33" s="19">
        <v>1</v>
      </c>
      <c r="E33" s="21"/>
      <c r="G33" s="22">
        <f t="shared" si="1"/>
        <v>0.08903410747254892</v>
      </c>
      <c r="H33" s="22">
        <f t="shared" si="2"/>
        <v>0.07575757575757576</v>
      </c>
      <c r="I33" s="23">
        <f t="shared" si="0"/>
        <v>1.0757575757575757</v>
      </c>
      <c r="U33" s="23">
        <f t="shared" si="3"/>
        <v>0.10598707178567579</v>
      </c>
      <c r="V33" s="23">
        <f t="shared" si="4"/>
        <v>-0.03022949602810003</v>
      </c>
      <c r="W33" s="24">
        <f t="shared" si="5"/>
        <v>0.0009138224301129156</v>
      </c>
    </row>
    <row r="34" spans="1:23" ht="12">
      <c r="A34" s="20">
        <v>40025</v>
      </c>
      <c r="B34" s="17">
        <v>466.76</v>
      </c>
      <c r="C34" s="19">
        <v>76.5</v>
      </c>
      <c r="E34" s="21"/>
      <c r="G34" s="22">
        <f t="shared" si="1"/>
        <v>0.04120100827589268</v>
      </c>
      <c r="H34" s="22">
        <f t="shared" si="2"/>
        <v>0.09285714285714286</v>
      </c>
      <c r="I34" s="23">
        <f t="shared" si="0"/>
        <v>1.092857142857143</v>
      </c>
      <c r="U34" s="23">
        <f t="shared" si="3"/>
        <v>0.04885465454355083</v>
      </c>
      <c r="V34" s="23">
        <f t="shared" si="4"/>
        <v>0.044002488313592034</v>
      </c>
      <c r="W34" s="24">
        <f t="shared" si="5"/>
        <v>0.0019362189777878034</v>
      </c>
    </row>
    <row r="35" spans="1:23" ht="12">
      <c r="A35" s="20">
        <v>40056</v>
      </c>
      <c r="B35" s="17">
        <v>546.78</v>
      </c>
      <c r="C35" s="19">
        <v>89</v>
      </c>
      <c r="E35" s="21"/>
      <c r="G35" s="22">
        <f t="shared" si="1"/>
        <v>0.17143714114319986</v>
      </c>
      <c r="H35" s="22">
        <f t="shared" si="2"/>
        <v>0.16339869281045752</v>
      </c>
      <c r="I35" s="23">
        <f t="shared" si="0"/>
        <v>1.1633986928104576</v>
      </c>
      <c r="U35" s="23">
        <f t="shared" si="3"/>
        <v>0.2044102260607725</v>
      </c>
      <c r="V35" s="23">
        <f t="shared" si="4"/>
        <v>-0.04101153325031498</v>
      </c>
      <c r="W35" s="24">
        <f t="shared" si="5"/>
        <v>0.001681945859541691</v>
      </c>
    </row>
    <row r="36" spans="1:23" ht="12">
      <c r="A36" s="20">
        <v>40086</v>
      </c>
      <c r="B36" s="17">
        <v>580.9</v>
      </c>
      <c r="C36" s="19">
        <v>86.5</v>
      </c>
      <c r="E36" s="21"/>
      <c r="G36" s="22">
        <f t="shared" si="1"/>
        <v>0.06240169720911526</v>
      </c>
      <c r="H36" s="22">
        <f t="shared" si="2"/>
        <v>-0.028089887640449437</v>
      </c>
      <c r="I36" s="23">
        <f t="shared" si="0"/>
        <v>0.9719101123595506</v>
      </c>
      <c r="U36" s="23">
        <f t="shared" si="3"/>
        <v>0.07417700718839149</v>
      </c>
      <c r="V36" s="23">
        <f t="shared" si="4"/>
        <v>-0.10226689482884092</v>
      </c>
      <c r="W36" s="24">
        <f t="shared" si="5"/>
        <v>0.01045851777793321</v>
      </c>
    </row>
    <row r="37" spans="1:23" ht="12">
      <c r="A37" s="20">
        <v>40116</v>
      </c>
      <c r="B37" s="17">
        <v>587.12</v>
      </c>
      <c r="C37" s="19">
        <v>86</v>
      </c>
      <c r="E37" s="21"/>
      <c r="G37" s="22">
        <f t="shared" si="1"/>
        <v>0.010707522809433767</v>
      </c>
      <c r="H37" s="22">
        <f t="shared" si="2"/>
        <v>-0.005780346820809248</v>
      </c>
      <c r="I37" s="23">
        <f t="shared" si="0"/>
        <v>0.9942196531791907</v>
      </c>
      <c r="U37" s="23">
        <f t="shared" si="3"/>
        <v>0.012432876233225698</v>
      </c>
      <c r="V37" s="23">
        <f t="shared" si="4"/>
        <v>-0.018213223054034947</v>
      </c>
      <c r="W37" s="24">
        <f t="shared" si="5"/>
        <v>0.0003317214940160301</v>
      </c>
    </row>
    <row r="38" spans="1:23" ht="12">
      <c r="A38" s="20">
        <v>40147</v>
      </c>
      <c r="B38" s="17">
        <v>504.12</v>
      </c>
      <c r="C38" s="19">
        <v>79.5</v>
      </c>
      <c r="E38" s="21"/>
      <c r="G38" s="22">
        <f t="shared" si="1"/>
        <v>-0.14136803379206975</v>
      </c>
      <c r="H38" s="22">
        <f t="shared" si="2"/>
        <v>-0.0755813953488372</v>
      </c>
      <c r="I38" s="23">
        <f t="shared" si="0"/>
        <v>0.9244186046511628</v>
      </c>
      <c r="U38" s="23">
        <f t="shared" si="3"/>
        <v>-0.16920796030058716</v>
      </c>
      <c r="V38" s="23">
        <f t="shared" si="4"/>
        <v>0.09362656495174995</v>
      </c>
      <c r="W38" s="24">
        <f t="shared" si="5"/>
        <v>0.008765933664664253</v>
      </c>
    </row>
    <row r="39" spans="1:23" ht="12">
      <c r="A39" s="20">
        <v>40178</v>
      </c>
      <c r="B39" s="17">
        <v>494.77</v>
      </c>
      <c r="C39" s="19">
        <v>79</v>
      </c>
      <c r="D39" s="19">
        <v>1.5</v>
      </c>
      <c r="E39" s="21"/>
      <c r="F39" s="48"/>
      <c r="G39" s="22">
        <f t="shared" si="1"/>
        <v>-0.018547171308418653</v>
      </c>
      <c r="H39" s="22">
        <f t="shared" si="2"/>
        <v>0.012578616352201259</v>
      </c>
      <c r="I39" s="23">
        <f t="shared" si="0"/>
        <v>1.0125786163522013</v>
      </c>
      <c r="U39" s="23">
        <f t="shared" si="3"/>
        <v>-0.02250927509508969</v>
      </c>
      <c r="V39" s="23">
        <f t="shared" si="4"/>
        <v>0.03508789144729095</v>
      </c>
      <c r="W39" s="24">
        <f t="shared" si="5"/>
        <v>0.0012311601262168733</v>
      </c>
    </row>
    <row r="40" spans="1:23" ht="12">
      <c r="A40" s="20">
        <v>40207</v>
      </c>
      <c r="B40" s="17">
        <v>481.96</v>
      </c>
      <c r="C40" s="19">
        <v>77</v>
      </c>
      <c r="E40" s="21"/>
      <c r="G40" s="22">
        <f t="shared" si="1"/>
        <v>-0.025890817955817824</v>
      </c>
      <c r="H40" s="22">
        <f t="shared" si="2"/>
        <v>-0.02531645569620253</v>
      </c>
      <c r="I40" s="23">
        <f>H40+1</f>
        <v>0.9746835443037974</v>
      </c>
      <c r="U40" s="23">
        <f t="shared" si="3"/>
        <v>-0.03128061317236967</v>
      </c>
      <c r="V40" s="23">
        <f t="shared" si="4"/>
        <v>0.005964157476167142</v>
      </c>
      <c r="W40" s="24">
        <f t="shared" si="5"/>
        <v>3.557117440052041E-05</v>
      </c>
    </row>
    <row r="41" spans="1:23" ht="12">
      <c r="A41" s="20">
        <v>40235</v>
      </c>
      <c r="B41" s="17">
        <v>496.91</v>
      </c>
      <c r="C41" s="19">
        <v>78</v>
      </c>
      <c r="E41" s="21"/>
      <c r="G41" s="22">
        <f t="shared" si="1"/>
        <v>0.031019171715495064</v>
      </c>
      <c r="H41" s="22">
        <f t="shared" si="2"/>
        <v>0.012987012987012988</v>
      </c>
      <c r="I41" s="23">
        <f aca="true" t="shared" si="6" ref="I41:I53">H41+1</f>
        <v>1.0129870129870129</v>
      </c>
      <c r="U41" s="23">
        <f t="shared" si="3"/>
        <v>0.03669334899510282</v>
      </c>
      <c r="V41" s="23">
        <f t="shared" si="4"/>
        <v>-0.023706336008089832</v>
      </c>
      <c r="W41" s="24">
        <f t="shared" si="5"/>
        <v>0.0005619903669284565</v>
      </c>
    </row>
    <row r="42" spans="1:23" ht="12">
      <c r="A42" s="20">
        <v>40268</v>
      </c>
      <c r="B42" s="16">
        <v>499.24</v>
      </c>
      <c r="C42" s="19">
        <v>83.5</v>
      </c>
      <c r="E42" s="21"/>
      <c r="G42" s="22">
        <f aca="true" t="shared" si="7" ref="G42:G53">B42/B41-1</f>
        <v>0.00468897788331879</v>
      </c>
      <c r="H42" s="22">
        <f aca="true" t="shared" si="8" ref="H42:H53">(C42+D42+E42*C42-C41)/C41</f>
        <v>0.07051282051282051</v>
      </c>
      <c r="I42" s="23">
        <f t="shared" si="6"/>
        <v>1.0705128205128205</v>
      </c>
      <c r="U42" s="23">
        <f aca="true" t="shared" si="9" ref="U42:U53">$K$21+$K$22*G42</f>
        <v>0.005244255263976185</v>
      </c>
      <c r="V42" s="23">
        <f aca="true" t="shared" si="10" ref="V42:V53">H42-U42</f>
        <v>0.06526856524884432</v>
      </c>
      <c r="W42" s="24">
        <f aca="true" t="shared" si="11" ref="W42:W53">V42^2</f>
        <v>0.004259985609642649</v>
      </c>
    </row>
    <row r="43" spans="1:23" ht="12">
      <c r="A43" s="20">
        <v>40297</v>
      </c>
      <c r="B43" s="16">
        <v>542.37</v>
      </c>
      <c r="C43" s="19">
        <v>88</v>
      </c>
      <c r="E43" s="21"/>
      <c r="G43" s="22">
        <f t="shared" si="7"/>
        <v>0.0863913147984936</v>
      </c>
      <c r="H43" s="22">
        <f t="shared" si="8"/>
        <v>0.05389221556886228</v>
      </c>
      <c r="I43" s="23">
        <f t="shared" si="6"/>
        <v>1.0538922155688624</v>
      </c>
      <c r="U43" s="23">
        <f t="shared" si="9"/>
        <v>0.1028304890788393</v>
      </c>
      <c r="V43" s="23">
        <f t="shared" si="10"/>
        <v>-0.048938273509977016</v>
      </c>
      <c r="W43" s="24">
        <f t="shared" si="11"/>
        <v>0.002394954614137318</v>
      </c>
    </row>
    <row r="44" spans="1:23" ht="12">
      <c r="A44" s="20">
        <v>40329</v>
      </c>
      <c r="B44" s="16">
        <v>507.44</v>
      </c>
      <c r="C44" s="19">
        <v>65</v>
      </c>
      <c r="E44" s="21">
        <v>0.3333333333333333</v>
      </c>
      <c r="G44" s="22">
        <f t="shared" si="7"/>
        <v>-0.06440252963843873</v>
      </c>
      <c r="H44" s="22">
        <f t="shared" si="8"/>
        <v>-0.01515151515151526</v>
      </c>
      <c r="I44" s="23">
        <f t="shared" si="6"/>
        <v>0.9848484848484848</v>
      </c>
      <c r="U44" s="23">
        <f t="shared" si="9"/>
        <v>-0.07727945534468966</v>
      </c>
      <c r="V44" s="23">
        <f t="shared" si="10"/>
        <v>0.0621279401931744</v>
      </c>
      <c r="W44" s="24">
        <f t="shared" si="11"/>
        <v>0.003859880952646655</v>
      </c>
    </row>
    <row r="45" spans="1:23" ht="12">
      <c r="A45" s="20">
        <v>40359</v>
      </c>
      <c r="B45" s="16">
        <v>507.14</v>
      </c>
      <c r="C45" s="19">
        <v>69</v>
      </c>
      <c r="E45" s="21"/>
      <c r="G45" s="22">
        <f t="shared" si="7"/>
        <v>-0.0005912029008355857</v>
      </c>
      <c r="H45" s="22">
        <f t="shared" si="8"/>
        <v>0.06153846153846154</v>
      </c>
      <c r="I45" s="23">
        <f t="shared" si="6"/>
        <v>1.0615384615384615</v>
      </c>
      <c r="U45" s="23">
        <f t="shared" si="9"/>
        <v>-0.0010624548748317665</v>
      </c>
      <c r="V45" s="23">
        <f t="shared" si="10"/>
        <v>0.06260091641329331</v>
      </c>
      <c r="W45" s="24">
        <f t="shared" si="11"/>
        <v>0.003918874735784136</v>
      </c>
    </row>
    <row r="46" spans="1:23" ht="12">
      <c r="A46" s="20">
        <v>40389</v>
      </c>
      <c r="B46" s="16">
        <v>493.91</v>
      </c>
      <c r="C46" s="19">
        <v>77</v>
      </c>
      <c r="E46" s="21"/>
      <c r="G46" s="22">
        <f t="shared" si="7"/>
        <v>-0.026087470915329036</v>
      </c>
      <c r="H46" s="22">
        <f t="shared" si="8"/>
        <v>0.11594202898550725</v>
      </c>
      <c r="I46" s="23">
        <f t="shared" si="6"/>
        <v>1.1159420289855073</v>
      </c>
      <c r="U46" s="23">
        <f t="shared" si="9"/>
        <v>-0.03151549778414241</v>
      </c>
      <c r="V46" s="23">
        <f t="shared" si="10"/>
        <v>0.14745752676964965</v>
      </c>
      <c r="W46" s="24">
        <f t="shared" si="11"/>
        <v>0.021743722201021946</v>
      </c>
    </row>
    <row r="47" spans="1:23" ht="12">
      <c r="A47" s="20">
        <v>40421</v>
      </c>
      <c r="B47" s="16">
        <v>455.08</v>
      </c>
      <c r="C47" s="19">
        <v>75</v>
      </c>
      <c r="D47" s="19">
        <v>1</v>
      </c>
      <c r="E47" s="21"/>
      <c r="G47" s="22">
        <f t="shared" si="7"/>
        <v>-0.07861756190399072</v>
      </c>
      <c r="H47" s="22">
        <f t="shared" si="8"/>
        <v>-0.012987012987012988</v>
      </c>
      <c r="I47" s="23">
        <f t="shared" si="6"/>
        <v>0.987012987012987</v>
      </c>
      <c r="U47" s="23">
        <f t="shared" si="9"/>
        <v>-0.0942580573618167</v>
      </c>
      <c r="V47" s="23">
        <f t="shared" si="10"/>
        <v>0.0812710443748037</v>
      </c>
      <c r="W47" s="24">
        <f t="shared" si="11"/>
        <v>0.006604982653771313</v>
      </c>
    </row>
    <row r="48" spans="1:23" ht="12">
      <c r="A48" s="20">
        <v>40451</v>
      </c>
      <c r="B48" s="16">
        <v>454.52</v>
      </c>
      <c r="C48" s="19">
        <v>71</v>
      </c>
      <c r="E48" s="21"/>
      <c r="G48" s="22">
        <f t="shared" si="7"/>
        <v>-0.0012305528698250967</v>
      </c>
      <c r="H48" s="22">
        <f t="shared" si="8"/>
        <v>-0.05333333333333334</v>
      </c>
      <c r="I48" s="23">
        <f t="shared" si="6"/>
        <v>0.9466666666666667</v>
      </c>
      <c r="U48" s="23">
        <f t="shared" si="9"/>
        <v>-0.0018261020105080988</v>
      </c>
      <c r="V48" s="23">
        <f t="shared" si="10"/>
        <v>-0.05150723132282524</v>
      </c>
      <c r="W48" s="24">
        <f t="shared" si="11"/>
        <v>0.0026529948785430297</v>
      </c>
    </row>
    <row r="49" spans="1:23" ht="12">
      <c r="A49" s="20">
        <v>40480</v>
      </c>
      <c r="B49" s="16">
        <v>452.63</v>
      </c>
      <c r="C49" s="19">
        <v>76.5</v>
      </c>
      <c r="E49" s="21"/>
      <c r="G49" s="22">
        <f t="shared" si="7"/>
        <v>-0.004158232861040223</v>
      </c>
      <c r="H49" s="22">
        <f t="shared" si="8"/>
        <v>0.07746478873239436</v>
      </c>
      <c r="I49" s="23">
        <f t="shared" si="6"/>
        <v>1.0774647887323943</v>
      </c>
      <c r="U49" s="23">
        <f t="shared" si="9"/>
        <v>-0.005322957485455372</v>
      </c>
      <c r="V49" s="23">
        <f t="shared" si="10"/>
        <v>0.08278774621784973</v>
      </c>
      <c r="W49" s="24">
        <f t="shared" si="11"/>
        <v>0.0068538109238310925</v>
      </c>
    </row>
    <row r="50" spans="1:23" ht="12">
      <c r="A50" s="20">
        <v>40512</v>
      </c>
      <c r="B50" s="16">
        <v>451.59</v>
      </c>
      <c r="C50" s="19">
        <v>70</v>
      </c>
      <c r="E50" s="21"/>
      <c r="G50" s="22">
        <f t="shared" si="7"/>
        <v>-0.002297682433775927</v>
      </c>
      <c r="H50" s="22">
        <f t="shared" si="8"/>
        <v>-0.08496732026143791</v>
      </c>
      <c r="I50" s="23">
        <f t="shared" si="6"/>
        <v>0.9150326797385621</v>
      </c>
      <c r="U50" s="23">
        <f t="shared" si="9"/>
        <v>-0.003100694134434446</v>
      </c>
      <c r="V50" s="23">
        <f t="shared" si="10"/>
        <v>-0.08186662612700346</v>
      </c>
      <c r="W50" s="24">
        <f t="shared" si="11"/>
        <v>0.006702144473418566</v>
      </c>
    </row>
    <row r="51" spans="1:23" ht="12">
      <c r="A51" s="20">
        <v>40543</v>
      </c>
      <c r="B51" s="16">
        <v>484.66</v>
      </c>
      <c r="C51" s="19">
        <v>64.5</v>
      </c>
      <c r="E51" s="21"/>
      <c r="F51" s="24"/>
      <c r="G51" s="22">
        <f t="shared" si="7"/>
        <v>0.07323014238579262</v>
      </c>
      <c r="H51" s="22">
        <f t="shared" si="8"/>
        <v>-0.07857142857142857</v>
      </c>
      <c r="I51" s="23">
        <f t="shared" si="6"/>
        <v>0.9214285714285715</v>
      </c>
      <c r="U51" s="23">
        <f t="shared" si="9"/>
        <v>0.08711062968635944</v>
      </c>
      <c r="V51" s="23">
        <f t="shared" si="10"/>
        <v>-0.165682058257788</v>
      </c>
      <c r="W51" s="24">
        <f t="shared" si="11"/>
        <v>0.02745054442853706</v>
      </c>
    </row>
    <row r="52" spans="1:23" ht="12">
      <c r="A52" s="20">
        <v>40571</v>
      </c>
      <c r="B52" s="16">
        <v>510.6</v>
      </c>
      <c r="C52" s="19">
        <v>63</v>
      </c>
      <c r="E52" s="21"/>
      <c r="G52" s="22">
        <f t="shared" si="7"/>
        <v>0.05352205669954202</v>
      </c>
      <c r="H52" s="22">
        <f t="shared" si="8"/>
        <v>-0.023255813953488372</v>
      </c>
      <c r="I52" s="23">
        <f t="shared" si="6"/>
        <v>0.9767441860465116</v>
      </c>
      <c r="U52" s="23">
        <f t="shared" si="9"/>
        <v>0.06357105994530593</v>
      </c>
      <c r="V52" s="23">
        <f t="shared" si="10"/>
        <v>-0.0868268738987943</v>
      </c>
      <c r="W52" s="24">
        <f t="shared" si="11"/>
        <v>0.0075389060310371275</v>
      </c>
    </row>
    <row r="53" spans="1:23" ht="12">
      <c r="A53" s="20">
        <v>40602</v>
      </c>
      <c r="B53" s="16">
        <v>461.37</v>
      </c>
      <c r="C53" s="19">
        <v>54</v>
      </c>
      <c r="E53" s="21"/>
      <c r="G53" s="22">
        <f t="shared" si="7"/>
        <v>-0.09641598119858996</v>
      </c>
      <c r="H53" s="22">
        <f t="shared" si="8"/>
        <v>-0.14285714285714285</v>
      </c>
      <c r="I53" s="23">
        <f t="shared" si="6"/>
        <v>0.8571428571428572</v>
      </c>
      <c r="U53" s="23">
        <f t="shared" si="9"/>
        <v>-0.11551669906530923</v>
      </c>
      <c r="V53" s="23">
        <f t="shared" si="10"/>
        <v>-0.02734044379183362</v>
      </c>
      <c r="W53" s="24">
        <f t="shared" si="11"/>
        <v>0.0007474998667344134</v>
      </c>
    </row>
    <row r="54" ht="12">
      <c r="E54" s="21"/>
    </row>
    <row r="55" ht="12">
      <c r="E55" s="21"/>
    </row>
    <row r="56" spans="5:10" ht="12">
      <c r="E56" s="21"/>
      <c r="I56" s="24">
        <f>PRODUCT(I40:I51)-1</f>
        <v>0.1031223628691984</v>
      </c>
      <c r="J56" s="24">
        <f>I56</f>
        <v>0.1031223628691984</v>
      </c>
    </row>
    <row r="57" spans="5:23" ht="12">
      <c r="E57" s="21"/>
      <c r="U57" s="23">
        <f>SUM(U4:U53)</f>
        <v>-0.12480958802498668</v>
      </c>
      <c r="V57" s="23">
        <f>SUM(V4:V53)</f>
        <v>4.163336342344337E-17</v>
      </c>
      <c r="W57" s="23">
        <f>SUM(W4:W53)</f>
        <v>0.673346345098682</v>
      </c>
    </row>
    <row r="58" spans="5:23" ht="12">
      <c r="E58" s="21"/>
      <c r="I58" s="24">
        <f>PRODUCT(I4:I53)-1</f>
        <v>-0.6088102046510435</v>
      </c>
      <c r="U58" s="48">
        <f>U57/50</f>
        <v>-0.0024961917604997335</v>
      </c>
      <c r="V58" s="48">
        <f>V57/50</f>
        <v>8.326672684688674E-19</v>
      </c>
      <c r="W58" s="48">
        <f>W57/50</f>
        <v>0.013466926901973639</v>
      </c>
    </row>
    <row r="59" spans="5:9" ht="12">
      <c r="E59" s="21"/>
      <c r="I59" s="24">
        <f>B51/B39-1</f>
        <v>-0.020433736887846776</v>
      </c>
    </row>
    <row r="60" spans="5:25" ht="12">
      <c r="E60" s="21"/>
      <c r="V60" s="49">
        <f>N3^2</f>
        <v>0.03723871182033653</v>
      </c>
      <c r="W60" s="24">
        <f>K22^2*M3^2</f>
        <v>0.02349694967546549</v>
      </c>
      <c r="Y60" s="47">
        <f>W60+W58</f>
        <v>0.03696387657743913</v>
      </c>
    </row>
    <row r="61" ht="12">
      <c r="E61" s="21"/>
    </row>
    <row r="62" ht="12">
      <c r="E62" s="21"/>
    </row>
    <row r="63" ht="12">
      <c r="E63" s="21"/>
    </row>
    <row r="64" ht="12">
      <c r="E64" s="21"/>
    </row>
    <row r="65" ht="12">
      <c r="E65" s="21"/>
    </row>
    <row r="66" ht="12">
      <c r="E66" s="21"/>
    </row>
    <row r="67" ht="12">
      <c r="E67" s="21"/>
    </row>
    <row r="68" ht="12">
      <c r="E68" s="21"/>
    </row>
    <row r="69" ht="12">
      <c r="E69" s="21"/>
    </row>
    <row r="70" ht="12">
      <c r="E70" s="21"/>
    </row>
    <row r="71" ht="12">
      <c r="E71" s="21"/>
    </row>
    <row r="72" ht="12">
      <c r="E72" s="21"/>
    </row>
    <row r="73" ht="12">
      <c r="E73" s="21"/>
    </row>
    <row r="74" ht="12">
      <c r="E74" s="21"/>
    </row>
    <row r="75" ht="12">
      <c r="E75" s="21"/>
    </row>
    <row r="76" ht="12">
      <c r="E76" s="21"/>
    </row>
    <row r="77" ht="12">
      <c r="E77" s="21"/>
    </row>
    <row r="78" ht="12">
      <c r="E78" s="21"/>
    </row>
    <row r="79" ht="12">
      <c r="E79" s="21"/>
    </row>
    <row r="80" ht="12">
      <c r="E80" s="21"/>
    </row>
    <row r="81" ht="12">
      <c r="E81" s="21"/>
    </row>
    <row r="82" ht="12">
      <c r="E82" s="21"/>
    </row>
    <row r="83" ht="12">
      <c r="E83" s="21"/>
    </row>
    <row r="84" ht="12">
      <c r="E84" s="21"/>
    </row>
    <row r="85" ht="12">
      <c r="E85" s="21"/>
    </row>
    <row r="86" ht="12">
      <c r="E86" s="21"/>
    </row>
    <row r="87" ht="12">
      <c r="E87" s="21"/>
    </row>
    <row r="88" ht="12">
      <c r="E88" s="21"/>
    </row>
    <row r="89" ht="12">
      <c r="E89" s="21"/>
    </row>
    <row r="90" ht="12">
      <c r="E90" s="21"/>
    </row>
    <row r="91" ht="12">
      <c r="E91" s="21"/>
    </row>
    <row r="92" ht="12">
      <c r="E92" s="21"/>
    </row>
    <row r="93" ht="12">
      <c r="E93" s="21"/>
    </row>
    <row r="94" ht="12">
      <c r="E94" s="21"/>
    </row>
    <row r="95" ht="12">
      <c r="E95" s="21"/>
    </row>
    <row r="96" ht="12">
      <c r="E96" s="21"/>
    </row>
    <row r="97" ht="12">
      <c r="E97" s="21"/>
    </row>
    <row r="98" ht="12">
      <c r="E98" s="21"/>
    </row>
    <row r="99" ht="12">
      <c r="E99" s="21"/>
    </row>
    <row r="100" ht="12">
      <c r="E100" s="21"/>
    </row>
    <row r="101" ht="12">
      <c r="E101" s="21"/>
    </row>
    <row r="102" ht="12">
      <c r="E102" s="21"/>
    </row>
    <row r="103" ht="12">
      <c r="E103" s="21"/>
    </row>
    <row r="104" ht="12">
      <c r="E104" s="21"/>
    </row>
    <row r="105" ht="12">
      <c r="E105" s="21"/>
    </row>
    <row r="106" ht="12">
      <c r="E106" s="21"/>
    </row>
    <row r="107" ht="12">
      <c r="E107" s="21"/>
    </row>
    <row r="108" ht="12">
      <c r="E108" s="21"/>
    </row>
    <row r="109" ht="12">
      <c r="E109" s="21"/>
    </row>
    <row r="110" ht="12">
      <c r="E110" s="21"/>
    </row>
    <row r="111" ht="12">
      <c r="E111" s="21"/>
    </row>
    <row r="112" ht="12">
      <c r="E112" s="21"/>
    </row>
    <row r="113" ht="12">
      <c r="E113" s="21"/>
    </row>
    <row r="114" ht="12">
      <c r="E114" s="21"/>
    </row>
    <row r="115" ht="12">
      <c r="E115" s="21"/>
    </row>
    <row r="116" ht="12">
      <c r="E116" s="21"/>
    </row>
    <row r="117" ht="12">
      <c r="E117" s="21"/>
    </row>
    <row r="118" ht="12">
      <c r="E118" s="21"/>
    </row>
    <row r="119" ht="12">
      <c r="E119" s="21"/>
    </row>
    <row r="120" ht="12">
      <c r="E120" s="21"/>
    </row>
    <row r="121" ht="12">
      <c r="E121" s="21"/>
    </row>
    <row r="122" ht="12">
      <c r="E122" s="21"/>
    </row>
    <row r="123" ht="12">
      <c r="E123" s="21"/>
    </row>
    <row r="124" ht="12">
      <c r="E124" s="21"/>
    </row>
    <row r="125" ht="12">
      <c r="E125" s="21"/>
    </row>
    <row r="126" ht="12">
      <c r="E126" s="21"/>
    </row>
    <row r="127" ht="12">
      <c r="E127" s="21"/>
    </row>
    <row r="128" ht="12">
      <c r="E128" s="21"/>
    </row>
    <row r="129" ht="12">
      <c r="E129" s="21"/>
    </row>
    <row r="130" ht="12">
      <c r="E130" s="21"/>
    </row>
    <row r="131" ht="12">
      <c r="E131" s="21"/>
    </row>
    <row r="132" ht="12">
      <c r="E132" s="21"/>
    </row>
    <row r="133" ht="12">
      <c r="E133" s="21"/>
    </row>
    <row r="134" ht="12">
      <c r="E134" s="21"/>
    </row>
    <row r="135" ht="12">
      <c r="E135" s="21"/>
    </row>
    <row r="136" ht="12">
      <c r="E136" s="21"/>
    </row>
    <row r="137" ht="12">
      <c r="E137" s="21"/>
    </row>
    <row r="138" ht="12">
      <c r="E138" s="21"/>
    </row>
    <row r="139" ht="12">
      <c r="E139" s="21"/>
    </row>
    <row r="140" ht="12">
      <c r="E140" s="21"/>
    </row>
    <row r="141" ht="12">
      <c r="E141" s="21"/>
    </row>
    <row r="142" ht="12">
      <c r="E142" s="21"/>
    </row>
    <row r="143" ht="12">
      <c r="E143" s="21"/>
    </row>
    <row r="144" ht="12">
      <c r="E144" s="21"/>
    </row>
    <row r="145" ht="12">
      <c r="E145" s="21"/>
    </row>
    <row r="146" ht="12">
      <c r="E146" s="21"/>
    </row>
    <row r="147" ht="12">
      <c r="E147" s="21"/>
    </row>
    <row r="148" ht="12">
      <c r="E148" s="21"/>
    </row>
    <row r="149" ht="12">
      <c r="E149" s="21"/>
    </row>
    <row r="150" ht="12">
      <c r="E150" s="21"/>
    </row>
    <row r="151" ht="12">
      <c r="E151" s="21"/>
    </row>
    <row r="152" ht="12">
      <c r="E152" s="21"/>
    </row>
    <row r="153" ht="12">
      <c r="E153" s="21"/>
    </row>
    <row r="154" ht="12">
      <c r="E154" s="21"/>
    </row>
    <row r="155" ht="12">
      <c r="E155" s="21"/>
    </row>
    <row r="156" ht="12">
      <c r="E156" s="21"/>
    </row>
    <row r="157" ht="12">
      <c r="E157" s="21"/>
    </row>
    <row r="158" ht="12">
      <c r="E158" s="21"/>
    </row>
    <row r="159" ht="12">
      <c r="E159" s="21"/>
    </row>
    <row r="160" ht="12">
      <c r="E160" s="21"/>
    </row>
    <row r="161" ht="12">
      <c r="E161" s="21"/>
    </row>
    <row r="162" ht="12">
      <c r="E162" s="21"/>
    </row>
    <row r="163" ht="12">
      <c r="E163" s="21"/>
    </row>
    <row r="164" ht="12">
      <c r="E164" s="21"/>
    </row>
    <row r="165" ht="12">
      <c r="E165" s="21"/>
    </row>
    <row r="166" ht="12">
      <c r="E166" s="21"/>
    </row>
    <row r="167" ht="12">
      <c r="E167" s="21"/>
    </row>
    <row r="168" ht="12">
      <c r="E168" s="21"/>
    </row>
    <row r="169" ht="12">
      <c r="E169" s="21"/>
    </row>
    <row r="170" ht="12">
      <c r="E170" s="21"/>
    </row>
    <row r="171" ht="12">
      <c r="E171" s="21"/>
    </row>
    <row r="172" ht="12">
      <c r="E172" s="21"/>
    </row>
    <row r="173" ht="12">
      <c r="E173" s="21"/>
    </row>
    <row r="174" ht="12">
      <c r="E174" s="21"/>
    </row>
    <row r="175" ht="12">
      <c r="E175" s="21"/>
    </row>
    <row r="176" ht="12">
      <c r="E176" s="21"/>
    </row>
    <row r="177" ht="12">
      <c r="E177" s="21"/>
    </row>
    <row r="178" ht="12">
      <c r="E178" s="21"/>
    </row>
    <row r="179" ht="12">
      <c r="E179" s="21"/>
    </row>
    <row r="180" ht="12">
      <c r="E180" s="21"/>
    </row>
    <row r="181" ht="12">
      <c r="E181" s="21"/>
    </row>
    <row r="182" ht="12">
      <c r="E182" s="21"/>
    </row>
    <row r="183" ht="12">
      <c r="E183" s="21"/>
    </row>
    <row r="184" ht="12">
      <c r="E184" s="21"/>
    </row>
    <row r="185" ht="12">
      <c r="E185" s="21"/>
    </row>
    <row r="186" ht="12">
      <c r="E186" s="21"/>
    </row>
    <row r="187" ht="12">
      <c r="E187" s="21"/>
    </row>
    <row r="188" ht="12">
      <c r="E188" s="21"/>
    </row>
    <row r="189" ht="12">
      <c r="E189" s="21"/>
    </row>
    <row r="190" ht="12">
      <c r="E190" s="21"/>
    </row>
    <row r="191" ht="12">
      <c r="E191" s="21"/>
    </row>
    <row r="192" ht="12">
      <c r="E192" s="21"/>
    </row>
    <row r="193" ht="12">
      <c r="E193" s="21"/>
    </row>
    <row r="194" ht="12">
      <c r="E194" s="21"/>
    </row>
    <row r="195" ht="12">
      <c r="E195" s="21"/>
    </row>
    <row r="196" ht="12">
      <c r="E196" s="21"/>
    </row>
    <row r="197" ht="12">
      <c r="E197" s="21"/>
    </row>
    <row r="198" ht="12">
      <c r="E198" s="21"/>
    </row>
    <row r="199" ht="12">
      <c r="E199" s="21"/>
    </row>
    <row r="200" ht="12">
      <c r="E200" s="21"/>
    </row>
    <row r="201" ht="12">
      <c r="E201" s="21"/>
    </row>
    <row r="202" ht="12">
      <c r="E202" s="21"/>
    </row>
    <row r="203" ht="12">
      <c r="E203" s="21"/>
    </row>
    <row r="204" ht="12">
      <c r="E204" s="21"/>
    </row>
    <row r="205" ht="12">
      <c r="E205" s="21"/>
    </row>
    <row r="206" ht="12">
      <c r="E206" s="21"/>
    </row>
    <row r="207" ht="12">
      <c r="E207" s="21"/>
    </row>
    <row r="208" ht="12">
      <c r="E208" s="21"/>
    </row>
    <row r="209" ht="12">
      <c r="E209" s="21"/>
    </row>
    <row r="210" ht="12">
      <c r="E210" s="21"/>
    </row>
    <row r="211" ht="12">
      <c r="E211" s="21"/>
    </row>
    <row r="212" ht="12">
      <c r="E212" s="21"/>
    </row>
    <row r="213" ht="12">
      <c r="E213" s="21"/>
    </row>
    <row r="214" ht="12">
      <c r="E214" s="21"/>
    </row>
    <row r="215" ht="12">
      <c r="E215" s="21"/>
    </row>
    <row r="216" ht="12">
      <c r="E216" s="21"/>
    </row>
    <row r="217" ht="12">
      <c r="E217" s="21"/>
    </row>
    <row r="218" ht="12">
      <c r="E218" s="21"/>
    </row>
    <row r="219" ht="12">
      <c r="E219" s="21"/>
    </row>
    <row r="220" ht="12">
      <c r="E220" s="21"/>
    </row>
    <row r="221" ht="12">
      <c r="E221" s="21"/>
    </row>
    <row r="222" ht="12">
      <c r="E222" s="21"/>
    </row>
    <row r="223" ht="12">
      <c r="E223" s="21"/>
    </row>
    <row r="224" ht="12">
      <c r="E224" s="21"/>
    </row>
    <row r="225" ht="12">
      <c r="E225" s="21"/>
    </row>
    <row r="226" ht="12">
      <c r="E226" s="21"/>
    </row>
    <row r="227" ht="12">
      <c r="E227" s="21"/>
    </row>
    <row r="228" ht="12">
      <c r="E228" s="21"/>
    </row>
    <row r="229" ht="12">
      <c r="E229" s="21"/>
    </row>
    <row r="230" ht="12">
      <c r="E230" s="21"/>
    </row>
    <row r="231" ht="12">
      <c r="E231" s="21"/>
    </row>
    <row r="232" ht="12">
      <c r="E232" s="21"/>
    </row>
    <row r="233" ht="12">
      <c r="E233" s="21"/>
    </row>
    <row r="234" ht="12">
      <c r="E234" s="21"/>
    </row>
    <row r="235" ht="12">
      <c r="E235" s="21"/>
    </row>
    <row r="236" ht="12">
      <c r="E236" s="21"/>
    </row>
    <row r="237" ht="12">
      <c r="E237" s="21"/>
    </row>
    <row r="238" ht="12">
      <c r="E238" s="21"/>
    </row>
    <row r="239" ht="12">
      <c r="E239" s="21"/>
    </row>
    <row r="240" ht="12">
      <c r="E240" s="21"/>
    </row>
    <row r="241" ht="12">
      <c r="E241" s="21"/>
    </row>
    <row r="242" ht="12">
      <c r="E242" s="21"/>
    </row>
    <row r="243" ht="12">
      <c r="E243" s="21"/>
    </row>
    <row r="244" ht="12">
      <c r="E244" s="21"/>
    </row>
    <row r="245" ht="12">
      <c r="E245" s="21"/>
    </row>
    <row r="246" ht="12">
      <c r="E246" s="21"/>
    </row>
    <row r="247" ht="12">
      <c r="E247" s="21"/>
    </row>
    <row r="248" ht="12">
      <c r="E248" s="21"/>
    </row>
    <row r="249" ht="12">
      <c r="E249" s="21"/>
    </row>
    <row r="250" ht="12">
      <c r="E250" s="21"/>
    </row>
    <row r="251" ht="12">
      <c r="E251" s="21"/>
    </row>
    <row r="252" ht="12">
      <c r="E252" s="21"/>
    </row>
    <row r="253" ht="12">
      <c r="E253" s="21"/>
    </row>
    <row r="254" ht="12">
      <c r="E254" s="21"/>
    </row>
    <row r="255" ht="12">
      <c r="E255" s="21"/>
    </row>
    <row r="256" ht="12">
      <c r="E256" s="21"/>
    </row>
    <row r="257" ht="12">
      <c r="E257" s="21"/>
    </row>
    <row r="258" ht="12">
      <c r="E258" s="21"/>
    </row>
    <row r="259" ht="12">
      <c r="E259" s="21"/>
    </row>
    <row r="260" ht="12">
      <c r="E260" s="21"/>
    </row>
    <row r="261" ht="12">
      <c r="E261" s="21"/>
    </row>
    <row r="262" ht="12">
      <c r="E262" s="21"/>
    </row>
    <row r="263" ht="12">
      <c r="E263" s="21"/>
    </row>
    <row r="264" ht="12">
      <c r="E264" s="21"/>
    </row>
    <row r="265" ht="12">
      <c r="E265" s="21"/>
    </row>
    <row r="266" ht="12">
      <c r="E266" s="21"/>
    </row>
    <row r="267" ht="12">
      <c r="E267" s="21"/>
    </row>
    <row r="268" ht="12">
      <c r="E268" s="21"/>
    </row>
    <row r="269" ht="12">
      <c r="E269" s="21"/>
    </row>
    <row r="270" ht="12">
      <c r="E270" s="21"/>
    </row>
    <row r="271" ht="12">
      <c r="E271" s="21"/>
    </row>
    <row r="272" ht="12">
      <c r="E272" s="21"/>
    </row>
    <row r="273" ht="12">
      <c r="E273" s="21"/>
    </row>
    <row r="274" ht="12">
      <c r="E274" s="21"/>
    </row>
    <row r="275" ht="12">
      <c r="E275" s="21"/>
    </row>
    <row r="276" ht="12">
      <c r="E276" s="21"/>
    </row>
    <row r="277" ht="12">
      <c r="E277" s="21"/>
    </row>
    <row r="278" ht="12">
      <c r="E278" s="21"/>
    </row>
    <row r="279" ht="12">
      <c r="E279" s="21"/>
    </row>
    <row r="280" ht="12">
      <c r="E280" s="21"/>
    </row>
    <row r="281" ht="12">
      <c r="E281" s="21"/>
    </row>
    <row r="282" ht="12">
      <c r="E282" s="21"/>
    </row>
    <row r="283" ht="12">
      <c r="E283" s="21"/>
    </row>
    <row r="284" ht="12">
      <c r="E284" s="21"/>
    </row>
    <row r="285" ht="12">
      <c r="E285" s="21"/>
    </row>
    <row r="286" ht="12">
      <c r="E286" s="21"/>
    </row>
    <row r="287" ht="12">
      <c r="E287" s="21"/>
    </row>
    <row r="288" ht="12">
      <c r="E288" s="21"/>
    </row>
    <row r="289" ht="12">
      <c r="E289" s="21"/>
    </row>
    <row r="290" ht="12">
      <c r="E290" s="21"/>
    </row>
    <row r="291" ht="12">
      <c r="E291" s="21"/>
    </row>
    <row r="292" ht="12">
      <c r="E292" s="21"/>
    </row>
    <row r="293" ht="12">
      <c r="E293" s="21"/>
    </row>
    <row r="294" ht="12">
      <c r="E294" s="21"/>
    </row>
    <row r="295" ht="12">
      <c r="E295" s="21"/>
    </row>
    <row r="296" ht="12">
      <c r="E296" s="21"/>
    </row>
    <row r="297" ht="12">
      <c r="E297" s="21"/>
    </row>
    <row r="298" ht="12">
      <c r="E298" s="21"/>
    </row>
    <row r="299" ht="12">
      <c r="E299" s="21"/>
    </row>
    <row r="300" ht="12">
      <c r="E300" s="21"/>
    </row>
    <row r="301" ht="12">
      <c r="E301" s="21"/>
    </row>
    <row r="302" ht="12">
      <c r="E302" s="21"/>
    </row>
    <row r="303" ht="12">
      <c r="E303" s="21"/>
    </row>
    <row r="304" ht="12">
      <c r="E304" s="21"/>
    </row>
    <row r="305" ht="12">
      <c r="E305" s="21"/>
    </row>
    <row r="306" ht="12">
      <c r="E306" s="21"/>
    </row>
    <row r="307" ht="12">
      <c r="E307" s="21"/>
    </row>
    <row r="308" ht="12">
      <c r="E308" s="21"/>
    </row>
    <row r="309" ht="12">
      <c r="E309" s="21"/>
    </row>
    <row r="310" ht="12">
      <c r="E310" s="21"/>
    </row>
    <row r="311" ht="12">
      <c r="E311" s="21"/>
    </row>
    <row r="312" ht="12">
      <c r="E312" s="21"/>
    </row>
    <row r="313" ht="12">
      <c r="E313" s="21"/>
    </row>
    <row r="314" ht="12">
      <c r="E314" s="21"/>
    </row>
    <row r="315" ht="12">
      <c r="E315" s="21"/>
    </row>
    <row r="316" ht="12">
      <c r="E316" s="21"/>
    </row>
    <row r="317" ht="12">
      <c r="E317" s="21"/>
    </row>
    <row r="318" ht="12">
      <c r="E318" s="21"/>
    </row>
    <row r="319" ht="12">
      <c r="E319" s="21"/>
    </row>
    <row r="320" ht="12">
      <c r="E320" s="21"/>
    </row>
    <row r="321" ht="12">
      <c r="E321" s="21"/>
    </row>
    <row r="322" ht="12">
      <c r="E322" s="21"/>
    </row>
    <row r="323" ht="12">
      <c r="E323" s="21"/>
    </row>
    <row r="324" ht="12">
      <c r="E324" s="21"/>
    </row>
    <row r="325" ht="12">
      <c r="E325" s="21"/>
    </row>
    <row r="326" ht="12">
      <c r="E326" s="21"/>
    </row>
    <row r="327" ht="12">
      <c r="E327" s="21"/>
    </row>
    <row r="328" ht="12">
      <c r="E328" s="21"/>
    </row>
    <row r="329" ht="12">
      <c r="E329" s="21"/>
    </row>
    <row r="330" ht="12">
      <c r="E330" s="21"/>
    </row>
    <row r="331" ht="12">
      <c r="E331" s="21"/>
    </row>
    <row r="332" ht="12">
      <c r="E332" s="21"/>
    </row>
    <row r="333" ht="12">
      <c r="E333" s="21"/>
    </row>
    <row r="334" ht="12">
      <c r="E334" s="21"/>
    </row>
    <row r="335" ht="12">
      <c r="E335" s="21"/>
    </row>
    <row r="336" ht="12">
      <c r="E336" s="21"/>
    </row>
    <row r="337" ht="12">
      <c r="E337" s="21"/>
    </row>
    <row r="338" ht="12">
      <c r="E338" s="21"/>
    </row>
    <row r="339" ht="12">
      <c r="E339" s="21"/>
    </row>
    <row r="340" ht="12">
      <c r="E340" s="21"/>
    </row>
    <row r="341" ht="12">
      <c r="E341" s="21"/>
    </row>
    <row r="342" ht="12">
      <c r="E342" s="21"/>
    </row>
    <row r="343" ht="12">
      <c r="E343" s="21"/>
    </row>
    <row r="344" ht="12">
      <c r="E344" s="21"/>
    </row>
    <row r="345" ht="12">
      <c r="E345" s="21"/>
    </row>
    <row r="346" ht="12">
      <c r="E346" s="21"/>
    </row>
    <row r="347" ht="12">
      <c r="E347" s="21"/>
    </row>
    <row r="348" ht="12">
      <c r="E348" s="21"/>
    </row>
    <row r="349" ht="12">
      <c r="E349" s="21"/>
    </row>
    <row r="350" ht="12">
      <c r="E350" s="21"/>
    </row>
    <row r="351" ht="12">
      <c r="E351" s="21"/>
    </row>
    <row r="352" ht="12">
      <c r="E352" s="21"/>
    </row>
    <row r="353" ht="12">
      <c r="E353" s="21"/>
    </row>
    <row r="354" ht="12">
      <c r="E354" s="21"/>
    </row>
    <row r="355" ht="12">
      <c r="E355" s="21"/>
    </row>
    <row r="356" ht="12">
      <c r="E356" s="21"/>
    </row>
    <row r="357" ht="12">
      <c r="E357" s="21"/>
    </row>
    <row r="358" ht="12">
      <c r="E358" s="21"/>
    </row>
    <row r="359" ht="12">
      <c r="E359" s="21"/>
    </row>
    <row r="360" ht="12">
      <c r="E360" s="21"/>
    </row>
    <row r="361" ht="12">
      <c r="E361" s="21"/>
    </row>
    <row r="362" ht="12">
      <c r="E362" s="21"/>
    </row>
    <row r="363" ht="12">
      <c r="E363" s="21"/>
    </row>
    <row r="364" ht="12">
      <c r="E364" s="21"/>
    </row>
    <row r="365" ht="12">
      <c r="E365" s="21"/>
    </row>
    <row r="366" ht="12">
      <c r="E366" s="21"/>
    </row>
    <row r="367" ht="12">
      <c r="E367" s="21"/>
    </row>
    <row r="368" ht="12">
      <c r="E368" s="21"/>
    </row>
    <row r="369" ht="12">
      <c r="E369" s="21"/>
    </row>
    <row r="370" ht="12">
      <c r="E370" s="21"/>
    </row>
    <row r="371" ht="12">
      <c r="E371" s="21"/>
    </row>
    <row r="372" ht="12">
      <c r="E372" s="21"/>
    </row>
    <row r="373" ht="12">
      <c r="E373" s="21"/>
    </row>
    <row r="374" ht="12">
      <c r="E374" s="21"/>
    </row>
    <row r="375" ht="12">
      <c r="E375" s="21"/>
    </row>
    <row r="376" ht="12">
      <c r="E376" s="21"/>
    </row>
    <row r="377" ht="12">
      <c r="E377" s="21"/>
    </row>
    <row r="378" ht="12">
      <c r="E378" s="21"/>
    </row>
    <row r="379" ht="12">
      <c r="E379" s="21"/>
    </row>
    <row r="380" ht="12">
      <c r="E380" s="21"/>
    </row>
    <row r="381" ht="12">
      <c r="E381" s="21"/>
    </row>
    <row r="382" ht="12">
      <c r="E382" s="21"/>
    </row>
    <row r="383" ht="12">
      <c r="E383" s="21"/>
    </row>
    <row r="384" ht="12">
      <c r="E384" s="21"/>
    </row>
    <row r="385" ht="12">
      <c r="E385" s="21"/>
    </row>
    <row r="386" ht="12">
      <c r="E386" s="21"/>
    </row>
    <row r="387" ht="12">
      <c r="E387" s="21"/>
    </row>
    <row r="388" ht="12">
      <c r="E388" s="21"/>
    </row>
    <row r="389" ht="12">
      <c r="E389" s="21"/>
    </row>
    <row r="390" ht="12">
      <c r="E390" s="21"/>
    </row>
    <row r="391" ht="12">
      <c r="E391" s="21"/>
    </row>
    <row r="392" ht="12">
      <c r="E392" s="21"/>
    </row>
    <row r="393" ht="12">
      <c r="E393" s="21"/>
    </row>
    <row r="394" ht="12">
      <c r="E394" s="21"/>
    </row>
    <row r="395" ht="12">
      <c r="E395" s="21"/>
    </row>
    <row r="396" ht="12">
      <c r="E396" s="21"/>
    </row>
    <row r="397" ht="12">
      <c r="E397" s="21"/>
    </row>
    <row r="398" ht="12">
      <c r="E398" s="21"/>
    </row>
    <row r="399" ht="12">
      <c r="E399" s="21"/>
    </row>
    <row r="400" ht="12">
      <c r="E400" s="21"/>
    </row>
    <row r="401" ht="12">
      <c r="E401" s="21"/>
    </row>
    <row r="402" ht="12">
      <c r="E402" s="21"/>
    </row>
    <row r="403" ht="12">
      <c r="E403" s="21"/>
    </row>
    <row r="404" ht="12">
      <c r="E404" s="21"/>
    </row>
    <row r="405" ht="12">
      <c r="E405" s="21"/>
    </row>
    <row r="406" ht="12">
      <c r="E406" s="21"/>
    </row>
    <row r="407" ht="12">
      <c r="E407" s="21"/>
    </row>
    <row r="408" ht="12">
      <c r="E408" s="21"/>
    </row>
    <row r="409" ht="12">
      <c r="E409" s="21"/>
    </row>
    <row r="410" ht="12">
      <c r="E410" s="21"/>
    </row>
    <row r="411" ht="12">
      <c r="E411" s="21"/>
    </row>
    <row r="412" ht="12">
      <c r="E412" s="21"/>
    </row>
    <row r="413" ht="12">
      <c r="E413" s="21"/>
    </row>
    <row r="414" ht="12">
      <c r="E414" s="21"/>
    </row>
    <row r="415" ht="12">
      <c r="E415" s="21"/>
    </row>
    <row r="416" ht="12">
      <c r="E416" s="21"/>
    </row>
    <row r="417" ht="12">
      <c r="E417" s="21"/>
    </row>
    <row r="418" ht="12">
      <c r="E418" s="21"/>
    </row>
    <row r="419" ht="12">
      <c r="E419" s="21"/>
    </row>
    <row r="420" ht="12">
      <c r="E420" s="21"/>
    </row>
    <row r="421" ht="12">
      <c r="E421" s="21"/>
    </row>
    <row r="422" ht="12">
      <c r="E422" s="21"/>
    </row>
    <row r="423" ht="12">
      <c r="E423" s="21"/>
    </row>
    <row r="424" ht="12">
      <c r="E424" s="21"/>
    </row>
    <row r="425" ht="12">
      <c r="E425" s="21"/>
    </row>
    <row r="426" ht="12">
      <c r="E426" s="21"/>
    </row>
    <row r="427" ht="12">
      <c r="E427" s="21"/>
    </row>
    <row r="428" ht="12">
      <c r="E428" s="21"/>
    </row>
    <row r="429" ht="12">
      <c r="E429" s="21"/>
    </row>
    <row r="430" ht="12">
      <c r="E430" s="21"/>
    </row>
    <row r="431" ht="12">
      <c r="E431" s="21"/>
    </row>
    <row r="432" ht="12">
      <c r="E432" s="21"/>
    </row>
    <row r="433" ht="12">
      <c r="E433" s="21"/>
    </row>
    <row r="434" ht="12">
      <c r="E434" s="21"/>
    </row>
    <row r="435" ht="12">
      <c r="E435" s="21"/>
    </row>
    <row r="436" ht="12">
      <c r="E436" s="21"/>
    </row>
    <row r="437" ht="12">
      <c r="E437" s="21"/>
    </row>
    <row r="438" ht="12">
      <c r="E438" s="21"/>
    </row>
    <row r="439" ht="12">
      <c r="E439" s="21"/>
    </row>
    <row r="440" ht="12">
      <c r="E440" s="21"/>
    </row>
    <row r="441" ht="12">
      <c r="E441" s="21"/>
    </row>
    <row r="442" ht="12">
      <c r="E442" s="21"/>
    </row>
    <row r="443" ht="12">
      <c r="E443" s="21"/>
    </row>
    <row r="444" ht="12">
      <c r="E444" s="21"/>
    </row>
    <row r="445" ht="12">
      <c r="E445" s="21"/>
    </row>
    <row r="446" ht="12">
      <c r="E446" s="21"/>
    </row>
    <row r="447" ht="12">
      <c r="E447" s="21"/>
    </row>
    <row r="448" ht="12">
      <c r="E448" s="21"/>
    </row>
    <row r="449" ht="12">
      <c r="E449" s="21"/>
    </row>
    <row r="450" ht="12">
      <c r="E450" s="21"/>
    </row>
    <row r="451" ht="12">
      <c r="E451" s="21"/>
    </row>
    <row r="452" ht="12">
      <c r="E452" s="21"/>
    </row>
    <row r="453" ht="12">
      <c r="E453" s="21"/>
    </row>
    <row r="454" ht="12">
      <c r="E454" s="21"/>
    </row>
    <row r="455" ht="12">
      <c r="E455" s="21"/>
    </row>
    <row r="456" ht="12">
      <c r="E456" s="21"/>
    </row>
    <row r="457" ht="12">
      <c r="E457" s="21"/>
    </row>
    <row r="458" ht="12">
      <c r="E458" s="21"/>
    </row>
    <row r="459" ht="12">
      <c r="E459" s="21"/>
    </row>
    <row r="460" ht="12">
      <c r="E460" s="21"/>
    </row>
    <row r="461" ht="12">
      <c r="E461" s="21"/>
    </row>
    <row r="462" ht="12">
      <c r="E462" s="21"/>
    </row>
    <row r="463" ht="12">
      <c r="E463" s="21"/>
    </row>
    <row r="464" ht="12">
      <c r="E464" s="21"/>
    </row>
    <row r="465" ht="12">
      <c r="E465" s="21"/>
    </row>
    <row r="466" ht="12">
      <c r="E466" s="21"/>
    </row>
    <row r="467" ht="12">
      <c r="E467" s="21"/>
    </row>
    <row r="468" ht="12">
      <c r="E468" s="21"/>
    </row>
    <row r="469" ht="12">
      <c r="E469" s="21"/>
    </row>
    <row r="470" ht="12">
      <c r="E470" s="21"/>
    </row>
    <row r="471" ht="12">
      <c r="E471" s="21"/>
    </row>
    <row r="472" ht="12">
      <c r="E472" s="21"/>
    </row>
    <row r="473" ht="12">
      <c r="E473" s="21"/>
    </row>
    <row r="474" ht="12">
      <c r="E474" s="21"/>
    </row>
    <row r="475" ht="12">
      <c r="E475" s="21"/>
    </row>
    <row r="476" ht="12">
      <c r="E476" s="21"/>
    </row>
    <row r="477" ht="12">
      <c r="E477" s="21"/>
    </row>
    <row r="478" ht="12">
      <c r="E478" s="21"/>
    </row>
    <row r="479" ht="12">
      <c r="E479" s="21"/>
    </row>
    <row r="480" ht="12">
      <c r="E480" s="21"/>
    </row>
    <row r="481" ht="12">
      <c r="E481" s="21"/>
    </row>
    <row r="482" ht="12">
      <c r="E482" s="21"/>
    </row>
    <row r="483" ht="12">
      <c r="E483" s="21"/>
    </row>
    <row r="484" ht="12">
      <c r="E484" s="21"/>
    </row>
    <row r="485" ht="12">
      <c r="E485" s="21"/>
    </row>
    <row r="486" ht="12">
      <c r="E486" s="21"/>
    </row>
    <row r="487" ht="12">
      <c r="E487" s="21"/>
    </row>
    <row r="488" ht="12">
      <c r="E488" s="21"/>
    </row>
    <row r="489" ht="12">
      <c r="E489" s="21"/>
    </row>
    <row r="490" ht="12">
      <c r="E490" s="21"/>
    </row>
    <row r="491" ht="12">
      <c r="E491" s="21"/>
    </row>
    <row r="492" ht="12">
      <c r="E492" s="21"/>
    </row>
    <row r="493" ht="12">
      <c r="E493" s="21"/>
    </row>
    <row r="494" ht="12">
      <c r="E494" s="21"/>
    </row>
    <row r="495" ht="12">
      <c r="E495" s="21"/>
    </row>
    <row r="496" ht="12">
      <c r="E496" s="21"/>
    </row>
    <row r="497" ht="12">
      <c r="E497" s="21"/>
    </row>
    <row r="498" ht="12">
      <c r="E498" s="21"/>
    </row>
    <row r="499" ht="12">
      <c r="E499" s="21"/>
    </row>
    <row r="500" ht="12">
      <c r="E500" s="21"/>
    </row>
    <row r="501" ht="12">
      <c r="E501" s="21"/>
    </row>
    <row r="502" ht="12">
      <c r="E502" s="21"/>
    </row>
    <row r="503" ht="12">
      <c r="E503" s="21"/>
    </row>
    <row r="504" ht="12">
      <c r="E504" s="21"/>
    </row>
    <row r="505" ht="12">
      <c r="E505" s="21"/>
    </row>
    <row r="506" ht="12">
      <c r="E506" s="21"/>
    </row>
    <row r="507" ht="12">
      <c r="E507" s="21"/>
    </row>
    <row r="508" ht="12">
      <c r="E508" s="21"/>
    </row>
    <row r="509" ht="12">
      <c r="E509" s="21"/>
    </row>
    <row r="510" ht="12">
      <c r="E510" s="21"/>
    </row>
    <row r="511" ht="12">
      <c r="E511" s="21"/>
    </row>
    <row r="512" ht="12">
      <c r="E512" s="21"/>
    </row>
    <row r="513" ht="12">
      <c r="E513" s="21"/>
    </row>
    <row r="514" ht="12">
      <c r="E514" s="21"/>
    </row>
    <row r="515" ht="12">
      <c r="E515" s="21"/>
    </row>
    <row r="516" ht="12">
      <c r="E516" s="21"/>
    </row>
    <row r="517" ht="12">
      <c r="E517" s="21"/>
    </row>
    <row r="518" ht="12">
      <c r="E518" s="21"/>
    </row>
    <row r="519" ht="12">
      <c r="E519" s="21"/>
    </row>
    <row r="520" ht="12">
      <c r="E520" s="21"/>
    </row>
    <row r="521" ht="12">
      <c r="E521" s="21"/>
    </row>
    <row r="522" ht="12">
      <c r="E522" s="21"/>
    </row>
    <row r="523" ht="12">
      <c r="E523" s="21"/>
    </row>
    <row r="524" ht="12">
      <c r="E524" s="21"/>
    </row>
    <row r="525" ht="12">
      <c r="E525" s="21"/>
    </row>
    <row r="526" ht="12">
      <c r="E526" s="21"/>
    </row>
    <row r="527" ht="12">
      <c r="E527" s="21"/>
    </row>
    <row r="528" ht="12">
      <c r="E528" s="21"/>
    </row>
    <row r="529" ht="12">
      <c r="E529" s="21"/>
    </row>
    <row r="530" ht="12">
      <c r="E530" s="21"/>
    </row>
    <row r="531" ht="12">
      <c r="E531" s="21"/>
    </row>
    <row r="532" ht="12">
      <c r="E532" s="21"/>
    </row>
    <row r="533" ht="12">
      <c r="E533" s="21"/>
    </row>
    <row r="534" ht="12">
      <c r="E534" s="21"/>
    </row>
    <row r="535" ht="12">
      <c r="E535" s="21"/>
    </row>
    <row r="536" ht="12">
      <c r="E536" s="21"/>
    </row>
    <row r="537" ht="12">
      <c r="E537" s="21"/>
    </row>
    <row r="538" ht="12">
      <c r="E538" s="21"/>
    </row>
    <row r="539" ht="12">
      <c r="E539" s="21"/>
    </row>
    <row r="540" ht="12">
      <c r="E540" s="21"/>
    </row>
    <row r="541" ht="12">
      <c r="E541" s="21"/>
    </row>
    <row r="542" ht="12">
      <c r="E542" s="21"/>
    </row>
    <row r="543" ht="12">
      <c r="E543" s="21"/>
    </row>
    <row r="544" ht="12">
      <c r="E544" s="21"/>
    </row>
    <row r="545" ht="12">
      <c r="E545" s="21"/>
    </row>
    <row r="546" ht="12">
      <c r="E546" s="21"/>
    </row>
    <row r="547" ht="12">
      <c r="E547" s="21"/>
    </row>
    <row r="548" ht="12">
      <c r="E548" s="21"/>
    </row>
    <row r="549" ht="12">
      <c r="E549" s="21"/>
    </row>
    <row r="550" ht="12">
      <c r="E550" s="21"/>
    </row>
    <row r="551" ht="12">
      <c r="E551" s="21"/>
    </row>
    <row r="552" ht="12">
      <c r="E552" s="21"/>
    </row>
    <row r="553" ht="12">
      <c r="E553" s="21"/>
    </row>
    <row r="554" ht="12">
      <c r="E554" s="21"/>
    </row>
    <row r="555" ht="12">
      <c r="E555" s="21"/>
    </row>
    <row r="556" ht="12">
      <c r="E556" s="21"/>
    </row>
    <row r="557" ht="12">
      <c r="E557" s="21"/>
    </row>
    <row r="558" ht="12">
      <c r="E558" s="21"/>
    </row>
    <row r="559" ht="12">
      <c r="E559" s="21"/>
    </row>
    <row r="560" ht="12">
      <c r="E560" s="21"/>
    </row>
    <row r="561" ht="12">
      <c r="E561" s="21"/>
    </row>
    <row r="562" ht="12">
      <c r="E562" s="21"/>
    </row>
    <row r="563" ht="12">
      <c r="E563" s="21"/>
    </row>
    <row r="564" ht="12">
      <c r="E564" s="21"/>
    </row>
    <row r="565" ht="12">
      <c r="E565" s="21"/>
    </row>
    <row r="566" ht="12">
      <c r="E566" s="21"/>
    </row>
    <row r="567" ht="12">
      <c r="E567" s="21"/>
    </row>
    <row r="568" ht="12">
      <c r="E568" s="21"/>
    </row>
    <row r="569" ht="12">
      <c r="E569" s="21"/>
    </row>
    <row r="570" ht="12">
      <c r="E570" s="21"/>
    </row>
    <row r="571" ht="12">
      <c r="E571" s="21"/>
    </row>
    <row r="572" ht="12">
      <c r="E572" s="21"/>
    </row>
    <row r="573" ht="12">
      <c r="E573" s="21"/>
    </row>
    <row r="574" ht="12">
      <c r="E574" s="21"/>
    </row>
    <row r="575" ht="12">
      <c r="E575" s="21"/>
    </row>
    <row r="576" ht="12">
      <c r="E576" s="21"/>
    </row>
    <row r="577" ht="12">
      <c r="E577" s="21"/>
    </row>
    <row r="578" ht="12">
      <c r="E578" s="21"/>
    </row>
    <row r="579" ht="12">
      <c r="E579" s="21"/>
    </row>
    <row r="580" ht="12">
      <c r="E580" s="21"/>
    </row>
    <row r="581" ht="12">
      <c r="E581" s="21"/>
    </row>
    <row r="582" ht="12">
      <c r="E582" s="21"/>
    </row>
    <row r="583" ht="12">
      <c r="E583" s="21"/>
    </row>
    <row r="584" ht="12">
      <c r="E584" s="21"/>
    </row>
    <row r="585" ht="12">
      <c r="E585" s="21"/>
    </row>
    <row r="586" ht="12">
      <c r="E586" s="21"/>
    </row>
    <row r="587" ht="12">
      <c r="E587" s="21"/>
    </row>
    <row r="588" ht="12">
      <c r="E588" s="21"/>
    </row>
    <row r="589" ht="12">
      <c r="E589" s="21"/>
    </row>
    <row r="590" ht="12">
      <c r="E590" s="21"/>
    </row>
    <row r="591" ht="12">
      <c r="E591" s="21"/>
    </row>
    <row r="592" ht="12">
      <c r="E592" s="21"/>
    </row>
    <row r="593" ht="12">
      <c r="E593" s="21"/>
    </row>
    <row r="594" ht="12">
      <c r="E594" s="21"/>
    </row>
    <row r="595" ht="12">
      <c r="E595" s="21"/>
    </row>
    <row r="596" ht="12">
      <c r="E596" s="21"/>
    </row>
    <row r="597" ht="12">
      <c r="E597" s="21"/>
    </row>
    <row r="598" ht="12">
      <c r="E598" s="21"/>
    </row>
    <row r="599" ht="12">
      <c r="E599" s="21"/>
    </row>
    <row r="600" ht="12">
      <c r="E600" s="21"/>
    </row>
    <row r="601" ht="12">
      <c r="E601" s="21"/>
    </row>
    <row r="602" ht="12">
      <c r="E602" s="21"/>
    </row>
    <row r="603" ht="12">
      <c r="E603" s="21"/>
    </row>
    <row r="604" ht="12">
      <c r="E604" s="21"/>
    </row>
    <row r="605" ht="12">
      <c r="E605" s="21"/>
    </row>
    <row r="606" ht="12">
      <c r="E606" s="21"/>
    </row>
    <row r="607" ht="12">
      <c r="E607" s="21"/>
    </row>
    <row r="608" ht="12">
      <c r="E608" s="21"/>
    </row>
    <row r="609" ht="12">
      <c r="E609" s="21"/>
    </row>
    <row r="610" ht="12">
      <c r="E610" s="21"/>
    </row>
    <row r="611" ht="12">
      <c r="E611" s="21"/>
    </row>
    <row r="612" ht="12">
      <c r="E612" s="21"/>
    </row>
    <row r="613" ht="12">
      <c r="E613" s="21"/>
    </row>
    <row r="614" ht="12">
      <c r="E614" s="21"/>
    </row>
    <row r="615" ht="12">
      <c r="E615" s="21"/>
    </row>
    <row r="616" ht="12">
      <c r="E616" s="21"/>
    </row>
    <row r="617" ht="12">
      <c r="E617" s="21"/>
    </row>
    <row r="618" ht="12">
      <c r="E618" s="21"/>
    </row>
    <row r="619" ht="12">
      <c r="E619" s="21"/>
    </row>
    <row r="620" ht="12">
      <c r="E620" s="21"/>
    </row>
    <row r="621" ht="12">
      <c r="E621" s="21"/>
    </row>
    <row r="622" ht="12">
      <c r="E622" s="21"/>
    </row>
    <row r="623" ht="12">
      <c r="E623" s="21"/>
    </row>
    <row r="624" ht="12">
      <c r="E624" s="21"/>
    </row>
    <row r="625" ht="12">
      <c r="E625" s="21"/>
    </row>
    <row r="626" ht="12">
      <c r="E626" s="21"/>
    </row>
    <row r="627" ht="12">
      <c r="E627" s="21"/>
    </row>
    <row r="628" ht="12">
      <c r="E628" s="21"/>
    </row>
    <row r="629" ht="12">
      <c r="E629" s="21"/>
    </row>
    <row r="630" ht="12">
      <c r="E630" s="21"/>
    </row>
    <row r="631" ht="12">
      <c r="E631" s="21"/>
    </row>
    <row r="632" ht="12">
      <c r="E632" s="21"/>
    </row>
    <row r="633" ht="12">
      <c r="E633" s="21"/>
    </row>
    <row r="634" ht="12">
      <c r="E634" s="21"/>
    </row>
    <row r="635" ht="12">
      <c r="E635" s="21"/>
    </row>
    <row r="636" ht="12">
      <c r="E636" s="21"/>
    </row>
    <row r="637" ht="12">
      <c r="E637" s="21"/>
    </row>
    <row r="638" ht="12">
      <c r="E638" s="21"/>
    </row>
    <row r="639" ht="12">
      <c r="E639" s="21"/>
    </row>
    <row r="640" ht="12">
      <c r="E640" s="21"/>
    </row>
    <row r="641" ht="12">
      <c r="E641" s="21"/>
    </row>
    <row r="642" ht="12">
      <c r="E642" s="21"/>
    </row>
    <row r="643" ht="12">
      <c r="E643" s="21"/>
    </row>
    <row r="644" ht="12">
      <c r="E644" s="21"/>
    </row>
    <row r="645" ht="12">
      <c r="E645" s="21"/>
    </row>
    <row r="646" ht="12">
      <c r="E646" s="21"/>
    </row>
    <row r="647" ht="12">
      <c r="E647" s="21"/>
    </row>
    <row r="648" ht="12">
      <c r="E648" s="21"/>
    </row>
    <row r="649" ht="12">
      <c r="E649" s="21"/>
    </row>
    <row r="650" ht="12">
      <c r="E650" s="21"/>
    </row>
    <row r="651" ht="12">
      <c r="E651" s="21"/>
    </row>
    <row r="652" ht="12">
      <c r="E652" s="21"/>
    </row>
    <row r="653" ht="12">
      <c r="E653" s="21"/>
    </row>
    <row r="654" ht="12">
      <c r="E654" s="21"/>
    </row>
    <row r="655" ht="12">
      <c r="E655" s="21"/>
    </row>
    <row r="656" ht="12">
      <c r="E656" s="21"/>
    </row>
    <row r="657" ht="12">
      <c r="E657" s="21"/>
    </row>
    <row r="658" ht="12">
      <c r="E658" s="21"/>
    </row>
    <row r="659" ht="12">
      <c r="E659" s="21"/>
    </row>
    <row r="660" ht="12">
      <c r="E660" s="21"/>
    </row>
    <row r="661" ht="12">
      <c r="E661" s="21"/>
    </row>
    <row r="662" ht="12">
      <c r="E662" s="21"/>
    </row>
    <row r="663" ht="12">
      <c r="E663" s="21"/>
    </row>
    <row r="664" ht="12">
      <c r="E664" s="21"/>
    </row>
    <row r="665" ht="12">
      <c r="E665" s="21"/>
    </row>
    <row r="666" ht="12">
      <c r="E666" s="21"/>
    </row>
    <row r="667" ht="12">
      <c r="E667" s="21"/>
    </row>
    <row r="668" ht="12">
      <c r="E668" s="21"/>
    </row>
    <row r="669" ht="12">
      <c r="E669" s="21"/>
    </row>
    <row r="670" ht="12">
      <c r="E670" s="21"/>
    </row>
    <row r="671" ht="12">
      <c r="E671" s="21"/>
    </row>
    <row r="672" ht="12">
      <c r="E672" s="21"/>
    </row>
    <row r="673" ht="12">
      <c r="E673" s="21"/>
    </row>
    <row r="674" ht="12">
      <c r="E674" s="21"/>
    </row>
    <row r="675" ht="12">
      <c r="E675" s="21"/>
    </row>
    <row r="676" ht="12">
      <c r="E676" s="21"/>
    </row>
    <row r="677" ht="12">
      <c r="E677" s="21"/>
    </row>
    <row r="678" ht="12">
      <c r="E678" s="21"/>
    </row>
    <row r="679" ht="12">
      <c r="E679" s="21"/>
    </row>
    <row r="680" ht="12">
      <c r="E680" s="21"/>
    </row>
    <row r="681" ht="12">
      <c r="E681" s="21"/>
    </row>
    <row r="682" ht="12">
      <c r="E682" s="21"/>
    </row>
    <row r="683" ht="12">
      <c r="E683" s="21"/>
    </row>
    <row r="684" ht="12">
      <c r="E684" s="21"/>
    </row>
    <row r="685" ht="12">
      <c r="E685" s="21"/>
    </row>
    <row r="686" ht="12">
      <c r="E686" s="21"/>
    </row>
    <row r="687" ht="12">
      <c r="E687" s="21"/>
    </row>
    <row r="688" ht="12">
      <c r="E688" s="21"/>
    </row>
    <row r="689" ht="12">
      <c r="E689" s="21"/>
    </row>
    <row r="690" ht="12">
      <c r="E690" s="21"/>
    </row>
    <row r="691" ht="12">
      <c r="E691" s="21"/>
    </row>
    <row r="692" ht="12">
      <c r="E692" s="21"/>
    </row>
    <row r="693" ht="12">
      <c r="E693" s="21"/>
    </row>
    <row r="694" ht="12">
      <c r="E694" s="21"/>
    </row>
    <row r="695" ht="12">
      <c r="E695" s="21"/>
    </row>
    <row r="696" ht="12">
      <c r="E696" s="21"/>
    </row>
    <row r="697" ht="12">
      <c r="E697" s="21"/>
    </row>
    <row r="698" ht="12">
      <c r="E698" s="21"/>
    </row>
    <row r="699" ht="12">
      <c r="E699" s="21"/>
    </row>
    <row r="700" ht="12">
      <c r="E700" s="21"/>
    </row>
    <row r="701" ht="12">
      <c r="E701" s="21"/>
    </row>
    <row r="702" ht="12">
      <c r="E702" s="21"/>
    </row>
    <row r="703" ht="12">
      <c r="E703" s="21"/>
    </row>
    <row r="704" ht="12">
      <c r="E704" s="21"/>
    </row>
    <row r="705" ht="12">
      <c r="E705" s="21"/>
    </row>
    <row r="706" ht="12">
      <c r="E706" s="21"/>
    </row>
    <row r="707" ht="12">
      <c r="E707" s="21"/>
    </row>
    <row r="708" ht="12">
      <c r="E708" s="21"/>
    </row>
    <row r="709" ht="12">
      <c r="E709" s="21"/>
    </row>
    <row r="710" ht="12">
      <c r="E710" s="21"/>
    </row>
    <row r="711" ht="12">
      <c r="E711" s="21"/>
    </row>
    <row r="712" ht="12">
      <c r="E712" s="21"/>
    </row>
    <row r="713" ht="12">
      <c r="E713" s="21"/>
    </row>
    <row r="714" ht="12">
      <c r="E714" s="21"/>
    </row>
    <row r="715" ht="12">
      <c r="E715" s="21"/>
    </row>
    <row r="716" ht="12">
      <c r="E716" s="21"/>
    </row>
    <row r="717" ht="12">
      <c r="E717" s="21"/>
    </row>
    <row r="718" ht="12">
      <c r="E718" s="21"/>
    </row>
    <row r="719" ht="12">
      <c r="E719" s="21"/>
    </row>
    <row r="720" ht="12">
      <c r="E720" s="21"/>
    </row>
    <row r="721" ht="12">
      <c r="E721" s="21"/>
    </row>
    <row r="722" ht="12">
      <c r="E722" s="21"/>
    </row>
    <row r="723" ht="12">
      <c r="E723" s="21"/>
    </row>
    <row r="724" ht="12">
      <c r="E724" s="21"/>
    </row>
    <row r="725" ht="12">
      <c r="E725" s="21"/>
    </row>
    <row r="726" ht="12">
      <c r="E726" s="21"/>
    </row>
    <row r="727" ht="12">
      <c r="E727" s="21"/>
    </row>
  </sheetData>
  <sheetProtection/>
  <mergeCells count="2">
    <mergeCell ref="C1:E1"/>
    <mergeCell ref="G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8.421875" style="0" bestFit="1" customWidth="1"/>
  </cols>
  <sheetData>
    <row r="1" ht="13.5" thickBot="1">
      <c r="A1" s="15">
        <v>40905</v>
      </c>
    </row>
    <row r="2" spans="1:2" ht="12.75">
      <c r="A2" t="s">
        <v>52</v>
      </c>
      <c r="B2" s="51">
        <v>12.31</v>
      </c>
    </row>
    <row r="3" spans="1:2" ht="12.75">
      <c r="A3" t="s">
        <v>61</v>
      </c>
      <c r="B3" s="52">
        <v>12.75</v>
      </c>
    </row>
    <row r="4" spans="1:2" ht="12.75">
      <c r="A4" t="s">
        <v>62</v>
      </c>
      <c r="B4" s="52">
        <v>10.81</v>
      </c>
    </row>
    <row r="5" spans="1:2" ht="12.75">
      <c r="A5" t="s">
        <v>66</v>
      </c>
      <c r="B5" s="54">
        <v>11</v>
      </c>
    </row>
    <row r="6" spans="1:2" ht="12.75">
      <c r="A6" t="s">
        <v>65</v>
      </c>
      <c r="B6" s="52">
        <v>11.16</v>
      </c>
    </row>
    <row r="7" spans="1:2" ht="12.75">
      <c r="A7" t="s">
        <v>64</v>
      </c>
      <c r="B7" s="52">
        <v>11.55</v>
      </c>
    </row>
    <row r="8" spans="1:2" ht="13.5" thickBot="1">
      <c r="A8" t="s">
        <v>63</v>
      </c>
      <c r="B8" s="53">
        <v>11.94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9.421875" style="40" bestFit="1" customWidth="1"/>
    <col min="2" max="2" width="15.7109375" style="40" customWidth="1"/>
    <col min="3" max="3" width="25.140625" style="40" bestFit="1" customWidth="1"/>
    <col min="4" max="4" width="26.00390625" style="40" bestFit="1" customWidth="1"/>
    <col min="5" max="7" width="9.140625" style="40" customWidth="1"/>
    <col min="8" max="8" width="7.7109375" style="40" bestFit="1" customWidth="1"/>
    <col min="9" max="16384" width="9.140625" style="40" customWidth="1"/>
  </cols>
  <sheetData>
    <row r="1" ht="12">
      <c r="E1" s="29" t="s">
        <v>60</v>
      </c>
    </row>
    <row r="2" spans="1:16" ht="12">
      <c r="A2" s="29" t="s">
        <v>25</v>
      </c>
      <c r="B2" s="29" t="s">
        <v>52</v>
      </c>
      <c r="C2" s="29" t="s">
        <v>53</v>
      </c>
      <c r="D2" s="29" t="s">
        <v>54</v>
      </c>
      <c r="E2" s="29" t="s">
        <v>33</v>
      </c>
      <c r="F2" s="29" t="s">
        <v>34</v>
      </c>
      <c r="G2" s="29" t="s">
        <v>36</v>
      </c>
      <c r="H2" s="30" t="s">
        <v>55</v>
      </c>
      <c r="L2" s="29" t="s">
        <v>52</v>
      </c>
      <c r="M2" s="29" t="s">
        <v>53</v>
      </c>
      <c r="N2" s="29" t="s">
        <v>54</v>
      </c>
      <c r="O2" s="29"/>
      <c r="P2" s="29" t="s">
        <v>34</v>
      </c>
    </row>
    <row r="3" spans="1:17" ht="12">
      <c r="A3" s="31">
        <v>2001</v>
      </c>
      <c r="B3" s="32">
        <v>0.8</v>
      </c>
      <c r="C3" s="32">
        <v>5.49</v>
      </c>
      <c r="D3" s="32">
        <v>5.3</v>
      </c>
      <c r="E3" s="32">
        <v>5.508333333333333</v>
      </c>
      <c r="F3" s="32">
        <v>6.85</v>
      </c>
      <c r="G3" s="32"/>
      <c r="H3" s="33">
        <v>13.81</v>
      </c>
      <c r="L3" s="41">
        <f>1+B3/100</f>
        <v>1.008</v>
      </c>
      <c r="M3" s="41">
        <f>1+C3/100</f>
        <v>1.0549</v>
      </c>
      <c r="N3" s="41">
        <f>1+D3/100</f>
        <v>1.053</v>
      </c>
      <c r="O3" s="41">
        <f>1+E3/100</f>
        <v>1.0550833333333334</v>
      </c>
      <c r="P3" s="41">
        <f>1+F3/100</f>
        <v>1.0685</v>
      </c>
      <c r="Q3" s="41">
        <f>1+H3/100</f>
        <v>1.1381000000000001</v>
      </c>
    </row>
    <row r="4" spans="1:17" ht="12">
      <c r="A4" s="31">
        <v>2002</v>
      </c>
      <c r="B4" s="32">
        <v>4</v>
      </c>
      <c r="C4" s="32">
        <v>5.92</v>
      </c>
      <c r="D4" s="32">
        <v>6.45</v>
      </c>
      <c r="E4" s="32">
        <v>5.9</v>
      </c>
      <c r="F4" s="32">
        <v>7.33</v>
      </c>
      <c r="G4" s="32"/>
      <c r="H4" s="33">
        <v>-22.12</v>
      </c>
      <c r="L4" s="41">
        <f aca="true" t="shared" si="0" ref="L4:L12">1+B4/100</f>
        <v>1.04</v>
      </c>
      <c r="M4" s="41">
        <f aca="true" t="shared" si="1" ref="M4:M12">1+C4/100</f>
        <v>1.0592</v>
      </c>
      <c r="N4" s="41">
        <f aca="true" t="shared" si="2" ref="N4:N12">1+D4/100</f>
        <v>1.0645</v>
      </c>
      <c r="O4" s="41">
        <f aca="true" t="shared" si="3" ref="O4:P11">1+E4/100</f>
        <v>1.059</v>
      </c>
      <c r="P4" s="41">
        <f t="shared" si="3"/>
        <v>1.0733</v>
      </c>
      <c r="Q4" s="41">
        <f aca="true" t="shared" si="4" ref="Q4:Q11">1+H4/100</f>
        <v>0.7787999999999999</v>
      </c>
    </row>
    <row r="5" spans="1:17" ht="12">
      <c r="A5" s="31">
        <v>2003</v>
      </c>
      <c r="B5" s="32">
        <v>3</v>
      </c>
      <c r="C5" s="32">
        <v>5.83</v>
      </c>
      <c r="D5" s="32">
        <v>6.62</v>
      </c>
      <c r="E5" s="32">
        <v>6.1</v>
      </c>
      <c r="F5" s="32">
        <v>8.2</v>
      </c>
      <c r="G5" s="32"/>
      <c r="H5" s="33">
        <v>-8.94</v>
      </c>
      <c r="L5" s="41">
        <f t="shared" si="0"/>
        <v>1.03</v>
      </c>
      <c r="M5" s="41">
        <f t="shared" si="1"/>
        <v>1.0583</v>
      </c>
      <c r="N5" s="41">
        <f t="shared" si="2"/>
        <v>1.0662</v>
      </c>
      <c r="O5" s="41">
        <f t="shared" si="3"/>
        <v>1.061</v>
      </c>
      <c r="P5" s="41">
        <f t="shared" si="3"/>
        <v>1.082</v>
      </c>
      <c r="Q5" s="41">
        <f t="shared" si="4"/>
        <v>0.9106</v>
      </c>
    </row>
    <row r="6" spans="1:17" ht="12">
      <c r="A6" s="31">
        <v>2004</v>
      </c>
      <c r="B6" s="32">
        <v>9.5</v>
      </c>
      <c r="C6" s="32">
        <v>5.71</v>
      </c>
      <c r="D6" s="32">
        <v>6.17</v>
      </c>
      <c r="E6" s="32">
        <v>5.791666666666667</v>
      </c>
      <c r="F6" s="32">
        <v>8.3</v>
      </c>
      <c r="G6" s="32"/>
      <c r="H6" s="33">
        <v>43.34</v>
      </c>
      <c r="L6" s="41">
        <f t="shared" si="0"/>
        <v>1.095</v>
      </c>
      <c r="M6" s="41">
        <f t="shared" si="1"/>
        <v>1.0571</v>
      </c>
      <c r="N6" s="41">
        <f t="shared" si="2"/>
        <v>1.0617</v>
      </c>
      <c r="O6" s="41">
        <f t="shared" si="3"/>
        <v>1.0579166666666666</v>
      </c>
      <c r="P6" s="41">
        <f t="shared" si="3"/>
        <v>1.083</v>
      </c>
      <c r="Q6" s="41">
        <f t="shared" si="4"/>
        <v>1.4334</v>
      </c>
    </row>
    <row r="7" spans="1:17" ht="12">
      <c r="A7" s="31">
        <v>2005</v>
      </c>
      <c r="B7" s="32">
        <v>8.4</v>
      </c>
      <c r="C7" s="32">
        <v>6.13</v>
      </c>
      <c r="D7" s="32">
        <v>7.15</v>
      </c>
      <c r="E7" s="32">
        <v>6.175</v>
      </c>
      <c r="F7" s="32">
        <v>8.42</v>
      </c>
      <c r="G7" s="32"/>
      <c r="H7" s="33">
        <v>28.51</v>
      </c>
      <c r="L7" s="41">
        <f t="shared" si="0"/>
        <v>1.084</v>
      </c>
      <c r="M7" s="41">
        <f t="shared" si="1"/>
        <v>1.0613</v>
      </c>
      <c r="N7" s="41">
        <f t="shared" si="2"/>
        <v>1.0715</v>
      </c>
      <c r="O7" s="41">
        <f t="shared" si="3"/>
        <v>1.06175</v>
      </c>
      <c r="P7" s="41">
        <f t="shared" si="3"/>
        <v>1.0842</v>
      </c>
      <c r="Q7" s="41">
        <f t="shared" si="4"/>
        <v>1.2851</v>
      </c>
    </row>
    <row r="8" spans="1:17" ht="12">
      <c r="A8" s="31">
        <v>2006</v>
      </c>
      <c r="B8" s="32">
        <v>6.6</v>
      </c>
      <c r="C8" s="32">
        <v>4.43</v>
      </c>
      <c r="D8" s="32">
        <v>7.64</v>
      </c>
      <c r="E8" s="32">
        <v>6.45</v>
      </c>
      <c r="F8" s="32">
        <v>8.6</v>
      </c>
      <c r="G8" s="32"/>
      <c r="H8" s="33">
        <v>144.48</v>
      </c>
      <c r="L8" s="41">
        <f t="shared" si="0"/>
        <v>1.066</v>
      </c>
      <c r="M8" s="41">
        <f t="shared" si="1"/>
        <v>1.0443</v>
      </c>
      <c r="N8" s="41">
        <f t="shared" si="2"/>
        <v>1.0764</v>
      </c>
      <c r="O8" s="41">
        <f t="shared" si="3"/>
        <v>1.0645</v>
      </c>
      <c r="P8" s="41">
        <f t="shared" si="3"/>
        <v>1.086</v>
      </c>
      <c r="Q8" s="41">
        <f t="shared" si="4"/>
        <v>2.4448</v>
      </c>
    </row>
    <row r="9" spans="1:17" ht="12">
      <c r="A9" s="31">
        <v>2007</v>
      </c>
      <c r="B9" s="32">
        <v>12.6</v>
      </c>
      <c r="C9" s="32">
        <v>4.6</v>
      </c>
      <c r="D9" s="32">
        <v>7.49</v>
      </c>
      <c r="E9" s="32">
        <v>7.191666666666666</v>
      </c>
      <c r="F9" s="32">
        <v>8.1</v>
      </c>
      <c r="G9" s="32"/>
      <c r="H9" s="33">
        <v>23.31</v>
      </c>
      <c r="L9" s="41">
        <f t="shared" si="0"/>
        <v>1.126</v>
      </c>
      <c r="M9" s="41">
        <f t="shared" si="1"/>
        <v>1.046</v>
      </c>
      <c r="N9" s="41">
        <f t="shared" si="2"/>
        <v>1.0749</v>
      </c>
      <c r="O9" s="41">
        <f t="shared" si="3"/>
        <v>1.0719166666666666</v>
      </c>
      <c r="P9" s="41">
        <f t="shared" si="3"/>
        <v>1.081</v>
      </c>
      <c r="Q9" s="41">
        <f t="shared" si="4"/>
        <v>1.2330999999999999</v>
      </c>
    </row>
    <row r="10" spans="1:17" ht="12">
      <c r="A10" s="31">
        <v>2008</v>
      </c>
      <c r="B10" s="32">
        <v>19.9</v>
      </c>
      <c r="C10" s="32">
        <v>10.26</v>
      </c>
      <c r="D10" s="32">
        <v>13.5</v>
      </c>
      <c r="E10" s="32">
        <v>13.058333333333335</v>
      </c>
      <c r="F10" s="32">
        <v>15.3</v>
      </c>
      <c r="G10" s="32"/>
      <c r="H10" s="33">
        <v>-65.95</v>
      </c>
      <c r="L10" s="41">
        <f t="shared" si="0"/>
        <v>1.199</v>
      </c>
      <c r="M10" s="41">
        <f t="shared" si="1"/>
        <v>1.1026</v>
      </c>
      <c r="N10" s="41">
        <f t="shared" si="2"/>
        <v>1.135</v>
      </c>
      <c r="O10" s="41">
        <f t="shared" si="3"/>
        <v>1.1305833333333333</v>
      </c>
      <c r="P10" s="41">
        <f t="shared" si="3"/>
        <v>1.153</v>
      </c>
      <c r="Q10" s="41">
        <f t="shared" si="4"/>
        <v>0.3405</v>
      </c>
    </row>
    <row r="11" spans="1:17" ht="12">
      <c r="A11" s="31">
        <v>2009</v>
      </c>
      <c r="B11" s="34">
        <v>6.52</v>
      </c>
      <c r="C11" s="43">
        <v>7.85</v>
      </c>
      <c r="D11" s="34">
        <v>8.32</v>
      </c>
      <c r="E11" s="33">
        <v>9.0762</v>
      </c>
      <c r="F11" s="33">
        <v>9.92</v>
      </c>
      <c r="G11" s="33"/>
      <c r="H11" s="33">
        <v>56.761295228439245</v>
      </c>
      <c r="L11" s="41">
        <f t="shared" si="0"/>
        <v>1.0652</v>
      </c>
      <c r="M11" s="41">
        <f t="shared" si="1"/>
        <v>1.0785</v>
      </c>
      <c r="N11" s="41">
        <f t="shared" si="2"/>
        <v>1.0832</v>
      </c>
      <c r="O11" s="41">
        <f t="shared" si="3"/>
        <v>1.090762</v>
      </c>
      <c r="P11" s="41">
        <f t="shared" si="3"/>
        <v>1.0992</v>
      </c>
      <c r="Q11" s="41">
        <f t="shared" si="4"/>
        <v>1.5676129522843925</v>
      </c>
    </row>
    <row r="12" spans="1:17" ht="12">
      <c r="A12" s="31">
        <v>2010</v>
      </c>
      <c r="B12" s="34">
        <v>11.75</v>
      </c>
      <c r="C12" s="55">
        <v>10.198</v>
      </c>
      <c r="D12" s="34">
        <v>11.21</v>
      </c>
      <c r="E12" s="33">
        <v>10.72518018018018</v>
      </c>
      <c r="F12" s="33">
        <v>11.10076126126126</v>
      </c>
      <c r="G12" s="33"/>
      <c r="H12" s="33">
        <v>-2.04337368878468</v>
      </c>
      <c r="L12" s="41">
        <f t="shared" si="0"/>
        <v>1.1175</v>
      </c>
      <c r="M12" s="41">
        <f t="shared" si="1"/>
        <v>1.10198</v>
      </c>
      <c r="N12" s="41">
        <f t="shared" si="2"/>
        <v>1.1121</v>
      </c>
      <c r="O12" s="41"/>
      <c r="P12" s="41"/>
      <c r="Q12" s="41"/>
    </row>
    <row r="13" spans="1:8" ht="12">
      <c r="A13" s="34" t="s">
        <v>56</v>
      </c>
      <c r="B13" s="34"/>
      <c r="C13" s="34"/>
      <c r="D13" s="34"/>
      <c r="E13" s="33"/>
      <c r="F13" s="34"/>
      <c r="G13" s="34"/>
      <c r="H13" s="34"/>
    </row>
    <row r="14" spans="1:8" ht="12">
      <c r="A14" s="35" t="s">
        <v>57</v>
      </c>
      <c r="B14" s="33">
        <f>(GEOMEAN(L3:L11)-1)*100</f>
        <v>7.79314899365493</v>
      </c>
      <c r="C14" s="33">
        <f>(GEOMEAN(M3:M11)-1)*100</f>
        <v>6.2333365659511974</v>
      </c>
      <c r="D14" s="33">
        <f>(GEOMEAN(N3:N11)-1)*100</f>
        <v>7.603923755742259</v>
      </c>
      <c r="E14" s="33">
        <f>(GEOMEAN(O3:O11)-1)*100</f>
        <v>7.226278627481797</v>
      </c>
      <c r="F14" s="33">
        <f>(GEOMEAN(P3:P11)-1)*100</f>
        <v>8.977242259782336</v>
      </c>
      <c r="G14" s="33"/>
      <c r="H14" s="33">
        <f>(GEOMEAN(Q3:Q11)-1)*100</f>
        <v>10.177491724962607</v>
      </c>
    </row>
    <row r="15" spans="1:8" ht="12">
      <c r="A15" s="35" t="s">
        <v>58</v>
      </c>
      <c r="B15" s="33">
        <f>AVERAGE(B3:B12)</f>
        <v>8.307</v>
      </c>
      <c r="C15" s="33">
        <f>AVERAGE(C3:C12)</f>
        <v>6.641800000000001</v>
      </c>
      <c r="D15" s="33">
        <f>AVERAGE(D3:D12)</f>
        <v>7.984999999999999</v>
      </c>
      <c r="E15" s="33">
        <f>AVERAGE(E3:E12)</f>
        <v>7.597638018018019</v>
      </c>
      <c r="F15" s="33">
        <f>AVERAGE(F3:F12)</f>
        <v>9.212076126126126</v>
      </c>
      <c r="G15" s="33"/>
      <c r="H15" s="33">
        <f>AVERAGE(H3:H12)</f>
        <v>21.115792153965458</v>
      </c>
    </row>
    <row r="16" spans="1:8" ht="12">
      <c r="A16" s="34" t="s">
        <v>49</v>
      </c>
      <c r="B16" s="33">
        <f>STDEV(B3:B12)</f>
        <v>5.530625944080228</v>
      </c>
      <c r="C16" s="33">
        <f>STDEV(C3:C12)</f>
        <v>2.1054303228661913</v>
      </c>
      <c r="D16" s="33">
        <f>STDEV(D3:D12)</f>
        <v>2.5102512047823256</v>
      </c>
      <c r="E16" s="33">
        <f>STDEV(E3:E12)</f>
        <v>2.539559554699284</v>
      </c>
      <c r="F16" s="33">
        <f>STDEV(F3:F12)</f>
        <v>2.4573616168586</v>
      </c>
      <c r="G16" s="33"/>
      <c r="H16" s="33">
        <f>STDEV(H3:H12)</f>
        <v>55.762982573216235</v>
      </c>
    </row>
    <row r="18" spans="1:7" ht="12">
      <c r="A18" s="40" t="s">
        <v>59</v>
      </c>
      <c r="C18" s="42">
        <f>$H15-C15</f>
        <v>14.473992153965458</v>
      </c>
      <c r="D18" s="42">
        <f>$H15-D15</f>
        <v>13.130792153965459</v>
      </c>
      <c r="E18" s="42">
        <f>$H15-E15</f>
        <v>13.518154135947439</v>
      </c>
      <c r="F18" s="42">
        <f>$H15-F15</f>
        <v>11.903716027839332</v>
      </c>
      <c r="G18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4.421875" style="0" customWidth="1"/>
  </cols>
  <sheetData>
    <row r="1" ht="12.75">
      <c r="A1" s="45" t="s">
        <v>67</v>
      </c>
    </row>
    <row r="2" spans="1:2" ht="12.75">
      <c r="A2" s="44" t="s">
        <v>68</v>
      </c>
      <c r="B2" s="46">
        <f>'Yield Curve VN'!B4</f>
        <v>10.81</v>
      </c>
    </row>
    <row r="3" spans="1:2" ht="12.75">
      <c r="A3" s="44" t="s">
        <v>59</v>
      </c>
      <c r="B3" s="46">
        <f>'Lai suat lich su'!H15-'Lai suat lich su'!E15</f>
        <v>13.518154135947439</v>
      </c>
    </row>
    <row r="4" spans="1:2" ht="12.75">
      <c r="A4" s="44" t="s">
        <v>50</v>
      </c>
      <c r="B4" s="46">
        <f>'Gia FPT-Thang'!K22</f>
        <v>1.1944117818340902</v>
      </c>
    </row>
    <row r="5" spans="1:2" ht="12.75">
      <c r="A5" s="44" t="s">
        <v>69</v>
      </c>
      <c r="B5" s="46">
        <f>B2+B4*B3</f>
        <v>26.95624256862486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2">
      <pane xSplit="1" ySplit="1" topLeftCell="B51" activePane="bottomRight" state="frozen"/>
      <selection pane="topLeft" activeCell="A2" sqref="A2"/>
      <selection pane="topRight" activeCell="B2" sqref="B2"/>
      <selection pane="bottomLeft" activeCell="A3" sqref="A3"/>
      <selection pane="bottomRight" activeCell="I100" sqref="I100"/>
    </sheetView>
  </sheetViews>
  <sheetFormatPr defaultColWidth="9.140625" defaultRowHeight="12.75"/>
  <cols>
    <col min="1" max="1" width="14.28125" style="4" customWidth="1"/>
    <col min="2" max="4" width="14.28125" style="11" customWidth="1"/>
    <col min="5" max="16384" width="9.140625" style="4" customWidth="1"/>
  </cols>
  <sheetData>
    <row r="1" spans="1:4" ht="12">
      <c r="A1" s="3" t="s">
        <v>24</v>
      </c>
      <c r="B1" s="9"/>
      <c r="C1" s="3"/>
      <c r="D1" s="3"/>
    </row>
    <row r="2" spans="1:4" ht="12">
      <c r="A2" s="5" t="s">
        <v>25</v>
      </c>
      <c r="B2" s="10" t="s">
        <v>26</v>
      </c>
      <c r="C2" s="10" t="s">
        <v>27</v>
      </c>
      <c r="D2" s="10" t="s">
        <v>28</v>
      </c>
    </row>
    <row r="3" spans="1:9" ht="12">
      <c r="A3" s="6">
        <v>1928</v>
      </c>
      <c r="B3" s="12">
        <v>0.43811155152887893</v>
      </c>
      <c r="C3" s="12">
        <v>0.0308</v>
      </c>
      <c r="D3" s="12">
        <v>0.008354708589799302</v>
      </c>
      <c r="G3" s="7"/>
      <c r="H3" s="7"/>
      <c r="I3" s="7"/>
    </row>
    <row r="4" spans="1:9" ht="12">
      <c r="A4" s="6">
        <v>1929</v>
      </c>
      <c r="B4" s="12">
        <v>-0.0829794661190966</v>
      </c>
      <c r="C4" s="12">
        <v>0.0316</v>
      </c>
      <c r="D4" s="12">
        <v>0.04203804156320426</v>
      </c>
      <c r="G4" s="7"/>
      <c r="H4" s="7"/>
      <c r="I4" s="7"/>
    </row>
    <row r="5" spans="1:9" ht="12">
      <c r="A5" s="6">
        <v>1930</v>
      </c>
      <c r="B5" s="12">
        <v>-0.25123636363636365</v>
      </c>
      <c r="C5" s="12">
        <v>0.0455</v>
      </c>
      <c r="D5" s="12">
        <v>0.045409314348970366</v>
      </c>
      <c r="G5" s="7"/>
      <c r="H5" s="7"/>
      <c r="I5" s="7"/>
    </row>
    <row r="6" spans="1:9" ht="12">
      <c r="A6" s="6">
        <v>1931</v>
      </c>
      <c r="B6" s="12">
        <v>-0.4383754889178619</v>
      </c>
      <c r="C6" s="12">
        <v>0.0231</v>
      </c>
      <c r="D6" s="12">
        <v>-0.02558855961942253</v>
      </c>
      <c r="G6" s="7"/>
      <c r="H6" s="7"/>
      <c r="I6" s="7"/>
    </row>
    <row r="7" spans="1:9" ht="12">
      <c r="A7" s="6">
        <v>1932</v>
      </c>
      <c r="B7" s="12">
        <v>-0.08642364532019696</v>
      </c>
      <c r="C7" s="12">
        <v>0.0107</v>
      </c>
      <c r="D7" s="12">
        <v>0.08790306990477326</v>
      </c>
      <c r="G7" s="7"/>
      <c r="H7" s="7"/>
      <c r="I7" s="7"/>
    </row>
    <row r="8" spans="1:9" ht="12">
      <c r="A8" s="6">
        <v>1933</v>
      </c>
      <c r="B8" s="12">
        <v>0.49982225433526023</v>
      </c>
      <c r="C8" s="12">
        <v>0.0096</v>
      </c>
      <c r="D8" s="12">
        <v>0.01855272089185736</v>
      </c>
      <c r="G8" s="7"/>
      <c r="H8" s="7"/>
      <c r="I8" s="7"/>
    </row>
    <row r="9" spans="1:9" ht="12">
      <c r="A9" s="6">
        <v>1934</v>
      </c>
      <c r="B9" s="12">
        <v>-0.011885656970912803</v>
      </c>
      <c r="C9" s="12">
        <v>0.003225</v>
      </c>
      <c r="D9" s="12">
        <v>0.0796344261796561</v>
      </c>
      <c r="G9" s="7"/>
      <c r="H9" s="7"/>
      <c r="I9" s="7"/>
    </row>
    <row r="10" spans="1:9" ht="12">
      <c r="A10" s="6">
        <v>1935</v>
      </c>
      <c r="B10" s="12">
        <v>0.4674042105263158</v>
      </c>
      <c r="C10" s="12">
        <v>0.0017499999999999998</v>
      </c>
      <c r="D10" s="12">
        <v>0.04472047729656613</v>
      </c>
      <c r="G10" s="7"/>
      <c r="H10" s="7"/>
      <c r="I10" s="7"/>
    </row>
    <row r="11" spans="1:9" ht="12">
      <c r="A11" s="6">
        <v>1936</v>
      </c>
      <c r="B11" s="12">
        <v>0.3194341027550261</v>
      </c>
      <c r="C11" s="12">
        <v>0.0017000000000000001</v>
      </c>
      <c r="D11" s="12">
        <v>0.0501787540454506</v>
      </c>
      <c r="G11" s="7"/>
      <c r="H11" s="7"/>
      <c r="I11" s="7"/>
    </row>
    <row r="12" spans="1:9" ht="12">
      <c r="A12" s="6">
        <v>1937</v>
      </c>
      <c r="B12" s="12">
        <v>-0.3533672875436554</v>
      </c>
      <c r="C12" s="12">
        <v>0.0030250000000000003</v>
      </c>
      <c r="D12" s="12">
        <v>0.01379146059646038</v>
      </c>
      <c r="G12" s="7"/>
      <c r="H12" s="7"/>
      <c r="I12" s="7"/>
    </row>
    <row r="13" spans="1:9" ht="12">
      <c r="A13" s="6">
        <v>1938</v>
      </c>
      <c r="B13" s="12">
        <v>0.29282654028436017</v>
      </c>
      <c r="C13" s="12">
        <v>0.000775</v>
      </c>
      <c r="D13" s="12">
        <v>0.04213248532204607</v>
      </c>
      <c r="G13" s="7"/>
      <c r="H13" s="7"/>
      <c r="I13" s="7"/>
    </row>
    <row r="14" spans="1:9" ht="12">
      <c r="A14" s="6">
        <v>1939</v>
      </c>
      <c r="B14" s="12">
        <v>-0.010975646879756443</v>
      </c>
      <c r="C14" s="12">
        <v>0.00037500000000000006</v>
      </c>
      <c r="D14" s="12">
        <v>0.04412261394206067</v>
      </c>
      <c r="G14" s="7"/>
      <c r="H14" s="7"/>
      <c r="I14" s="7"/>
    </row>
    <row r="15" spans="1:9" ht="12">
      <c r="A15" s="6">
        <v>1940</v>
      </c>
      <c r="B15" s="12">
        <v>-0.10672873194221515</v>
      </c>
      <c r="C15" s="12">
        <v>0.00025</v>
      </c>
      <c r="D15" s="12">
        <v>0.05402481596284551</v>
      </c>
      <c r="G15" s="7"/>
      <c r="H15" s="7"/>
      <c r="I15" s="7"/>
    </row>
    <row r="16" spans="1:9" ht="12">
      <c r="A16" s="6">
        <v>1941</v>
      </c>
      <c r="B16" s="12">
        <v>-0.1277145557655955</v>
      </c>
      <c r="C16" s="12">
        <v>0.0008249999999999999</v>
      </c>
      <c r="D16" s="12">
        <v>-0.020221975848580105</v>
      </c>
      <c r="G16" s="7"/>
      <c r="H16" s="7"/>
      <c r="I16" s="7"/>
    </row>
    <row r="17" spans="1:9" ht="12">
      <c r="A17" s="6">
        <v>1942</v>
      </c>
      <c r="B17" s="12">
        <v>0.19173762945914843</v>
      </c>
      <c r="C17" s="12">
        <v>0.0033750000000000004</v>
      </c>
      <c r="D17" s="12">
        <v>0.022948682374484164</v>
      </c>
      <c r="G17" s="7"/>
      <c r="H17" s="7"/>
      <c r="I17" s="7"/>
    </row>
    <row r="18" spans="1:9" ht="12">
      <c r="A18" s="6">
        <v>1943</v>
      </c>
      <c r="B18" s="12">
        <v>0.25061310133060394</v>
      </c>
      <c r="C18" s="12">
        <v>0.0038</v>
      </c>
      <c r="D18" s="12">
        <v>0.0249</v>
      </c>
      <c r="G18" s="7"/>
      <c r="H18" s="7"/>
      <c r="I18" s="7"/>
    </row>
    <row r="19" spans="1:9" ht="12">
      <c r="A19" s="6">
        <v>1944</v>
      </c>
      <c r="B19" s="12">
        <v>0.1903067694944301</v>
      </c>
      <c r="C19" s="12">
        <v>0.0038</v>
      </c>
      <c r="D19" s="12">
        <v>0.025776111579070303</v>
      </c>
      <c r="G19" s="7"/>
      <c r="H19" s="7"/>
      <c r="I19" s="7"/>
    </row>
    <row r="20" spans="1:9" ht="12">
      <c r="A20" s="6">
        <v>1945</v>
      </c>
      <c r="B20" s="12">
        <v>0.358210843373494</v>
      </c>
      <c r="C20" s="12">
        <v>0.0038</v>
      </c>
      <c r="D20" s="12">
        <v>0.03804417341923723</v>
      </c>
      <c r="G20" s="7"/>
      <c r="H20" s="7"/>
      <c r="I20" s="7"/>
    </row>
    <row r="21" spans="1:9" ht="12">
      <c r="A21" s="6">
        <v>1946</v>
      </c>
      <c r="B21" s="12">
        <v>-0.08429147465437781</v>
      </c>
      <c r="C21" s="12">
        <v>0.0038</v>
      </c>
      <c r="D21" s="12">
        <v>0.031283745375695685</v>
      </c>
      <c r="G21" s="7"/>
      <c r="H21" s="7"/>
      <c r="I21" s="7"/>
    </row>
    <row r="22" spans="1:9" ht="12">
      <c r="A22" s="6">
        <v>1947</v>
      </c>
      <c r="B22" s="12">
        <v>0.052</v>
      </c>
      <c r="C22" s="12">
        <v>0.005675</v>
      </c>
      <c r="D22" s="12">
        <v>0.009196968062832236</v>
      </c>
      <c r="G22" s="7"/>
      <c r="H22" s="7"/>
      <c r="I22" s="7"/>
    </row>
    <row r="23" spans="1:9" ht="12">
      <c r="A23" s="6">
        <v>1948</v>
      </c>
      <c r="B23" s="12">
        <v>0.057045751633986834</v>
      </c>
      <c r="C23" s="12">
        <v>0.010225</v>
      </c>
      <c r="D23" s="12">
        <v>0.019510369413175046</v>
      </c>
      <c r="G23" s="7"/>
      <c r="H23" s="7"/>
      <c r="I23" s="7"/>
    </row>
    <row r="24" spans="1:9" ht="12">
      <c r="A24" s="6">
        <v>1949</v>
      </c>
      <c r="B24" s="12">
        <v>0.18303223684210526</v>
      </c>
      <c r="C24" s="12">
        <v>0.011025</v>
      </c>
      <c r="D24" s="12">
        <v>0.04663485182797314</v>
      </c>
      <c r="G24" s="7"/>
      <c r="H24" s="7"/>
      <c r="I24" s="7"/>
    </row>
    <row r="25" spans="1:9" ht="12">
      <c r="A25" s="6">
        <v>1950</v>
      </c>
      <c r="B25" s="12">
        <v>0.30805539011316263</v>
      </c>
      <c r="C25" s="12">
        <v>0.011725</v>
      </c>
      <c r="D25" s="12">
        <v>0.00429595741710961</v>
      </c>
      <c r="G25" s="7"/>
      <c r="H25" s="7"/>
      <c r="I25" s="7"/>
    </row>
    <row r="26" spans="1:9" ht="12">
      <c r="A26" s="6">
        <v>1951</v>
      </c>
      <c r="B26" s="12">
        <v>0.2367846304454234</v>
      </c>
      <c r="C26" s="12">
        <v>0.014775</v>
      </c>
      <c r="D26" s="12">
        <v>-0.0029531392208319886</v>
      </c>
      <c r="G26" s="7"/>
      <c r="H26" s="7"/>
      <c r="I26" s="7"/>
    </row>
    <row r="27" spans="1:9" ht="12">
      <c r="A27" s="6">
        <v>1952</v>
      </c>
      <c r="B27" s="12">
        <v>0.18150988641144306</v>
      </c>
      <c r="C27" s="12">
        <v>0.016725</v>
      </c>
      <c r="D27" s="12">
        <v>0.022679961918305656</v>
      </c>
      <c r="G27" s="7"/>
      <c r="H27" s="7"/>
      <c r="I27" s="7"/>
    </row>
    <row r="28" spans="1:9" ht="12">
      <c r="A28" s="6">
        <v>1953</v>
      </c>
      <c r="B28" s="12">
        <v>-0.012082047421904465</v>
      </c>
      <c r="C28" s="12">
        <v>0.018925</v>
      </c>
      <c r="D28" s="12">
        <v>0.04143840258908851</v>
      </c>
      <c r="G28" s="7"/>
      <c r="H28" s="7"/>
      <c r="I28" s="7"/>
    </row>
    <row r="29" spans="1:9" ht="12">
      <c r="A29" s="6">
        <v>1954</v>
      </c>
      <c r="B29" s="12">
        <v>0.525633212414349</v>
      </c>
      <c r="C29" s="12">
        <v>0.009625</v>
      </c>
      <c r="D29" s="12">
        <v>0.032898034558095555</v>
      </c>
      <c r="G29" s="7"/>
      <c r="H29" s="7"/>
      <c r="I29" s="7"/>
    </row>
    <row r="30" spans="1:9" ht="12">
      <c r="A30" s="6">
        <v>1955</v>
      </c>
      <c r="B30" s="12">
        <v>0.3259733185102835</v>
      </c>
      <c r="C30" s="12">
        <v>0.0166</v>
      </c>
      <c r="D30" s="12">
        <v>-0.013364391288618781</v>
      </c>
      <c r="G30" s="7"/>
      <c r="H30" s="7"/>
      <c r="I30" s="7"/>
    </row>
    <row r="31" spans="1:9" ht="12">
      <c r="A31" s="6">
        <v>1956</v>
      </c>
      <c r="B31" s="12">
        <v>0.07439511873350935</v>
      </c>
      <c r="C31" s="12">
        <v>0.025550000000000003</v>
      </c>
      <c r="D31" s="12">
        <v>-0.022557738173154165</v>
      </c>
      <c r="G31" s="7"/>
      <c r="H31" s="7"/>
      <c r="I31" s="7"/>
    </row>
    <row r="32" spans="1:9" ht="12">
      <c r="A32" s="6">
        <v>1957</v>
      </c>
      <c r="B32" s="12">
        <v>-0.1045736018855796</v>
      </c>
      <c r="C32" s="12">
        <v>0.0323</v>
      </c>
      <c r="D32" s="12">
        <v>0.0679701284662499</v>
      </c>
      <c r="G32" s="7"/>
      <c r="H32" s="7"/>
      <c r="I32" s="7"/>
    </row>
    <row r="33" spans="1:9" ht="12">
      <c r="A33" s="6">
        <v>1958</v>
      </c>
      <c r="B33" s="12">
        <v>0.43719954988747184</v>
      </c>
      <c r="C33" s="12">
        <v>0.017775</v>
      </c>
      <c r="D33" s="12">
        <v>-0.020990181755274694</v>
      </c>
      <c r="G33" s="7"/>
      <c r="H33" s="7"/>
      <c r="I33" s="7"/>
    </row>
    <row r="34" spans="1:9" ht="12">
      <c r="A34" s="6">
        <v>1959</v>
      </c>
      <c r="B34" s="12">
        <v>0.12056457163557326</v>
      </c>
      <c r="C34" s="12">
        <v>0.032549999999999996</v>
      </c>
      <c r="D34" s="12">
        <v>-0.026466312591385065</v>
      </c>
      <c r="G34" s="7"/>
      <c r="H34" s="7"/>
      <c r="I34" s="7"/>
    </row>
    <row r="35" spans="1:9" ht="12">
      <c r="A35" s="6">
        <v>1960</v>
      </c>
      <c r="B35" s="12">
        <v>0.00336535314743695</v>
      </c>
      <c r="C35" s="12">
        <v>0.030449999999999998</v>
      </c>
      <c r="D35" s="12">
        <v>0.11639503690963365</v>
      </c>
      <c r="G35" s="7"/>
      <c r="H35" s="7"/>
      <c r="I35" s="7"/>
    </row>
    <row r="36" spans="1:9" ht="12">
      <c r="A36" s="6">
        <v>1961</v>
      </c>
      <c r="B36" s="12">
        <v>0.2663771295818275</v>
      </c>
      <c r="C36" s="12">
        <v>0.022675</v>
      </c>
      <c r="D36" s="12">
        <v>0.020609208076323167</v>
      </c>
      <c r="G36" s="7"/>
      <c r="H36" s="7"/>
      <c r="I36" s="7"/>
    </row>
    <row r="37" spans="1:9" ht="12">
      <c r="A37" s="6">
        <v>1962</v>
      </c>
      <c r="B37" s="12">
        <v>-0.08811460517120888</v>
      </c>
      <c r="C37" s="12">
        <v>0.027775000000000005</v>
      </c>
      <c r="D37" s="12">
        <v>0.05693544054008462</v>
      </c>
      <c r="G37" s="7"/>
      <c r="H37" s="7"/>
      <c r="I37" s="7"/>
    </row>
    <row r="38" spans="1:9" ht="12">
      <c r="A38" s="6">
        <v>1963</v>
      </c>
      <c r="B38" s="12">
        <v>0.22611927099841514</v>
      </c>
      <c r="C38" s="12">
        <v>0.031100000000000003</v>
      </c>
      <c r="D38" s="12">
        <v>0.016841620739546127</v>
      </c>
      <c r="G38" s="7"/>
      <c r="H38" s="7"/>
      <c r="I38" s="7"/>
    </row>
    <row r="39" spans="1:9" ht="12">
      <c r="A39" s="6">
        <v>1964</v>
      </c>
      <c r="B39" s="12">
        <v>0.16415455878432425</v>
      </c>
      <c r="C39" s="12">
        <v>0.03505</v>
      </c>
      <c r="D39" s="12">
        <v>0.037280648911540815</v>
      </c>
      <c r="G39" s="7"/>
      <c r="H39" s="7"/>
      <c r="I39" s="7"/>
    </row>
    <row r="40" spans="1:9" ht="12">
      <c r="A40" s="6">
        <v>1965</v>
      </c>
      <c r="B40" s="12">
        <v>0.12399242477876114</v>
      </c>
      <c r="C40" s="12">
        <v>0.039025</v>
      </c>
      <c r="D40" s="12">
        <v>0.007188550935926234</v>
      </c>
      <c r="G40" s="7"/>
      <c r="H40" s="7"/>
      <c r="I40" s="7"/>
    </row>
    <row r="41" spans="1:9" ht="12">
      <c r="A41" s="6">
        <v>1966</v>
      </c>
      <c r="B41" s="12">
        <v>-0.0997095423563779</v>
      </c>
      <c r="C41" s="12">
        <v>0.0484</v>
      </c>
      <c r="D41" s="12">
        <v>0.029079409324299622</v>
      </c>
      <c r="G41" s="7"/>
      <c r="H41" s="7"/>
      <c r="I41" s="7"/>
    </row>
    <row r="42" spans="1:9" ht="12">
      <c r="A42" s="6">
        <v>1967</v>
      </c>
      <c r="B42" s="12">
        <v>0.23802966513133328</v>
      </c>
      <c r="C42" s="12">
        <v>0.043324999999999995</v>
      </c>
      <c r="D42" s="12">
        <v>-0.015806209932824666</v>
      </c>
      <c r="G42" s="7"/>
      <c r="H42" s="7"/>
      <c r="I42" s="7"/>
    </row>
    <row r="43" spans="1:9" ht="12">
      <c r="A43" s="6">
        <v>1968</v>
      </c>
      <c r="B43" s="12">
        <v>0.10814862651601535</v>
      </c>
      <c r="C43" s="12">
        <v>0.0526</v>
      </c>
      <c r="D43" s="12">
        <v>0.032746196950768365</v>
      </c>
      <c r="G43" s="7"/>
      <c r="H43" s="7"/>
      <c r="I43" s="7"/>
    </row>
    <row r="44" spans="1:9" ht="12">
      <c r="A44" s="6">
        <v>1969</v>
      </c>
      <c r="B44" s="12">
        <v>-0.08241371076449064</v>
      </c>
      <c r="C44" s="12">
        <v>0.065625</v>
      </c>
      <c r="D44" s="12">
        <v>-0.050140493209926106</v>
      </c>
      <c r="G44" s="7"/>
      <c r="H44" s="7"/>
      <c r="I44" s="7"/>
    </row>
    <row r="45" spans="1:9" ht="12">
      <c r="A45" s="6">
        <v>1970</v>
      </c>
      <c r="B45" s="12">
        <v>0.03561144905496419</v>
      </c>
      <c r="C45" s="12">
        <v>0.06684999999999999</v>
      </c>
      <c r="D45" s="12">
        <v>0.16754737183412338</v>
      </c>
      <c r="G45" s="7"/>
      <c r="H45" s="7"/>
      <c r="I45" s="7"/>
    </row>
    <row r="46" spans="1:9" ht="12">
      <c r="A46" s="6">
        <v>1971</v>
      </c>
      <c r="B46" s="12">
        <v>0.14221150298426474</v>
      </c>
      <c r="C46" s="12">
        <v>0.0454</v>
      </c>
      <c r="D46" s="12">
        <v>0.09786896619712297</v>
      </c>
      <c r="G46" s="7"/>
      <c r="H46" s="7"/>
      <c r="I46" s="7"/>
    </row>
    <row r="47" spans="1:9" ht="12">
      <c r="A47" s="6">
        <v>1972</v>
      </c>
      <c r="B47" s="12">
        <v>0.18755362915074925</v>
      </c>
      <c r="C47" s="12">
        <v>0.039525000000000005</v>
      </c>
      <c r="D47" s="12">
        <v>0.02818449050444969</v>
      </c>
      <c r="G47" s="7"/>
      <c r="H47" s="7"/>
      <c r="I47" s="7"/>
    </row>
    <row r="48" spans="1:9" ht="12">
      <c r="A48" s="6">
        <v>1973</v>
      </c>
      <c r="B48" s="12">
        <v>-0.14308047437526472</v>
      </c>
      <c r="C48" s="12">
        <v>0.06724999999999999</v>
      </c>
      <c r="D48" s="12">
        <v>0.036586646024150085</v>
      </c>
      <c r="G48" s="7"/>
      <c r="H48" s="7"/>
      <c r="I48" s="7"/>
    </row>
    <row r="49" spans="1:9" ht="12">
      <c r="A49" s="6">
        <v>1974</v>
      </c>
      <c r="B49" s="12">
        <v>-0.2590178575089697</v>
      </c>
      <c r="C49" s="12">
        <v>0.07777500000000001</v>
      </c>
      <c r="D49" s="12">
        <v>0.019886086932378574</v>
      </c>
      <c r="G49" s="7"/>
      <c r="H49" s="7"/>
      <c r="I49" s="7"/>
    </row>
    <row r="50" spans="1:9" ht="12">
      <c r="A50" s="6">
        <v>1975</v>
      </c>
      <c r="B50" s="12">
        <v>0.36995137106184356</v>
      </c>
      <c r="C50" s="12">
        <v>0.0599</v>
      </c>
      <c r="D50" s="12">
        <v>0.03605253602603384</v>
      </c>
      <c r="G50" s="7"/>
      <c r="H50" s="7"/>
      <c r="I50" s="7"/>
    </row>
    <row r="51" spans="1:9" ht="12">
      <c r="A51" s="6">
        <v>1976</v>
      </c>
      <c r="B51" s="12">
        <v>0.23830999002106662</v>
      </c>
      <c r="C51" s="12">
        <v>0.04970000000000001</v>
      </c>
      <c r="D51" s="12">
        <v>0.1598456074290921</v>
      </c>
      <c r="G51" s="7"/>
      <c r="H51" s="7"/>
      <c r="I51" s="7"/>
    </row>
    <row r="52" spans="1:9" ht="12">
      <c r="A52" s="6">
        <v>1977</v>
      </c>
      <c r="B52" s="12">
        <v>-0.06979704075935232</v>
      </c>
      <c r="C52" s="12">
        <v>0.051275</v>
      </c>
      <c r="D52" s="12">
        <v>0.012899606071070449</v>
      </c>
      <c r="G52" s="7"/>
      <c r="H52" s="7"/>
      <c r="I52" s="7"/>
    </row>
    <row r="53" spans="1:9" ht="12">
      <c r="A53" s="6">
        <v>1978</v>
      </c>
      <c r="B53" s="12">
        <v>0.0650928391167193</v>
      </c>
      <c r="C53" s="12">
        <v>0.06932500000000001</v>
      </c>
      <c r="D53" s="12">
        <v>-0.007775806907508648</v>
      </c>
      <c r="G53" s="7"/>
      <c r="H53" s="7"/>
      <c r="I53" s="7"/>
    </row>
    <row r="54" spans="1:9" ht="12">
      <c r="A54" s="6">
        <v>1979</v>
      </c>
      <c r="B54" s="12">
        <v>0.18519490167516386</v>
      </c>
      <c r="C54" s="12">
        <v>0.099375</v>
      </c>
      <c r="D54" s="12">
        <v>0.006707203124723546</v>
      </c>
      <c r="G54" s="7"/>
      <c r="H54" s="7"/>
      <c r="I54" s="7"/>
    </row>
    <row r="55" spans="1:9" ht="12">
      <c r="A55" s="6">
        <v>1980</v>
      </c>
      <c r="B55" s="12">
        <v>0.3173524550676301</v>
      </c>
      <c r="C55" s="12">
        <v>0.1122</v>
      </c>
      <c r="D55" s="12">
        <v>-0.02989744251999403</v>
      </c>
      <c r="G55" s="7"/>
      <c r="H55" s="7"/>
      <c r="I55" s="7"/>
    </row>
    <row r="56" spans="1:9" ht="12">
      <c r="A56" s="6">
        <v>1981</v>
      </c>
      <c r="B56" s="12">
        <v>-0.04702390247495576</v>
      </c>
      <c r="C56" s="12">
        <v>0.143</v>
      </c>
      <c r="D56" s="12">
        <v>0.08199215335892354</v>
      </c>
      <c r="G56" s="7"/>
      <c r="H56" s="7"/>
      <c r="I56" s="7"/>
    </row>
    <row r="57" spans="1:9" ht="12">
      <c r="A57" s="6">
        <v>1982</v>
      </c>
      <c r="B57" s="12">
        <v>0.20419055079559353</v>
      </c>
      <c r="C57" s="12">
        <v>0.1101</v>
      </c>
      <c r="D57" s="12">
        <v>0.32814549486295586</v>
      </c>
      <c r="G57" s="7"/>
      <c r="H57" s="7"/>
      <c r="I57" s="7"/>
    </row>
    <row r="58" spans="1:9" ht="12">
      <c r="A58" s="6">
        <v>1983</v>
      </c>
      <c r="B58" s="12">
        <v>0.22337155858930619</v>
      </c>
      <c r="C58" s="12">
        <v>0.084475</v>
      </c>
      <c r="D58" s="12">
        <v>0.032002094451429264</v>
      </c>
      <c r="G58" s="7"/>
      <c r="H58" s="7"/>
      <c r="I58" s="7"/>
    </row>
    <row r="59" spans="1:9" ht="12">
      <c r="A59" s="6">
        <v>1984</v>
      </c>
      <c r="B59" s="12">
        <v>0.0614614199963621</v>
      </c>
      <c r="C59" s="12">
        <v>0.096125</v>
      </c>
      <c r="D59" s="12">
        <v>0.13733364344102345</v>
      </c>
      <c r="G59" s="7"/>
      <c r="H59" s="7"/>
      <c r="I59" s="7"/>
    </row>
    <row r="60" spans="1:9" ht="12">
      <c r="A60" s="6">
        <v>1985</v>
      </c>
      <c r="B60" s="12">
        <v>0.3123514948576895</v>
      </c>
      <c r="C60" s="12">
        <v>0.074875</v>
      </c>
      <c r="D60" s="12">
        <v>0.2571248821260641</v>
      </c>
      <c r="G60" s="7"/>
      <c r="H60" s="7"/>
      <c r="I60" s="7"/>
    </row>
    <row r="61" spans="1:9" ht="12">
      <c r="A61" s="6">
        <v>1986</v>
      </c>
      <c r="B61" s="12">
        <v>0.18494578758046187</v>
      </c>
      <c r="C61" s="12">
        <v>0.06035</v>
      </c>
      <c r="D61" s="12">
        <v>0.24284215141767618</v>
      </c>
      <c r="G61" s="7"/>
      <c r="H61" s="7"/>
      <c r="I61" s="7"/>
    </row>
    <row r="62" spans="1:9" ht="12">
      <c r="A62" s="6">
        <v>1987</v>
      </c>
      <c r="B62" s="12">
        <v>0.05812721641821871</v>
      </c>
      <c r="C62" s="12">
        <v>0.057225</v>
      </c>
      <c r="D62" s="12">
        <v>-0.04960508937926228</v>
      </c>
      <c r="G62" s="7"/>
      <c r="H62" s="7"/>
      <c r="I62" s="7"/>
    </row>
    <row r="63" spans="1:9" ht="12">
      <c r="A63" s="6">
        <v>1988</v>
      </c>
      <c r="B63" s="12">
        <v>0.16537192812044688</v>
      </c>
      <c r="C63" s="12">
        <v>0.06449999999999999</v>
      </c>
      <c r="D63" s="12">
        <v>0.08223595843484167</v>
      </c>
      <c r="G63" s="7"/>
      <c r="H63" s="7"/>
      <c r="I63" s="7"/>
    </row>
    <row r="64" spans="1:9" ht="12">
      <c r="A64" s="6">
        <v>1989</v>
      </c>
      <c r="B64" s="12">
        <v>0.31475183638196724</v>
      </c>
      <c r="C64" s="12">
        <v>0.08109999999999999</v>
      </c>
      <c r="D64" s="12">
        <v>0.17693647159446219</v>
      </c>
      <c r="G64" s="7"/>
      <c r="H64" s="7"/>
      <c r="I64" s="7"/>
    </row>
    <row r="65" spans="1:9" ht="12">
      <c r="A65" s="6">
        <v>1990</v>
      </c>
      <c r="B65" s="12">
        <v>-0.03064451612903212</v>
      </c>
      <c r="C65" s="12">
        <v>0.07550000000000001</v>
      </c>
      <c r="D65" s="12">
        <v>0.06235375333553336</v>
      </c>
      <c r="G65" s="7"/>
      <c r="H65" s="7"/>
      <c r="I65" s="7"/>
    </row>
    <row r="66" spans="1:9" ht="12">
      <c r="A66" s="6">
        <v>1991</v>
      </c>
      <c r="B66" s="12">
        <v>0.3023484313487976</v>
      </c>
      <c r="C66" s="12">
        <v>0.05610000000000001</v>
      </c>
      <c r="D66" s="12">
        <v>0.15004510019517303</v>
      </c>
      <c r="G66" s="7"/>
      <c r="H66" s="7"/>
      <c r="I66" s="7"/>
    </row>
    <row r="67" spans="1:9" ht="12">
      <c r="A67" s="6">
        <v>1992</v>
      </c>
      <c r="B67" s="12">
        <v>0.07493727972380064</v>
      </c>
      <c r="C67" s="12">
        <v>0.03405</v>
      </c>
      <c r="D67" s="12">
        <v>0.09361637316207942</v>
      </c>
      <c r="G67" s="7"/>
      <c r="H67" s="7"/>
      <c r="I67" s="7"/>
    </row>
    <row r="68" spans="1:9" ht="12">
      <c r="A68" s="6">
        <v>1993</v>
      </c>
      <c r="B68" s="12">
        <v>0.0996705147919488</v>
      </c>
      <c r="C68" s="12">
        <v>0.029825</v>
      </c>
      <c r="D68" s="12">
        <v>0.14210957589263107</v>
      </c>
      <c r="G68" s="7"/>
      <c r="H68" s="7"/>
      <c r="I68" s="7"/>
    </row>
    <row r="69" spans="1:9" ht="12">
      <c r="A69" s="6">
        <v>1994</v>
      </c>
      <c r="B69" s="12">
        <v>0.013259206774573897</v>
      </c>
      <c r="C69" s="12">
        <v>0.039850000000000003</v>
      </c>
      <c r="D69" s="12">
        <v>-0.08036655550998592</v>
      </c>
      <c r="G69" s="7"/>
      <c r="H69" s="7"/>
      <c r="I69" s="7"/>
    </row>
    <row r="70" spans="1:9" ht="12">
      <c r="A70" s="6">
        <v>1995</v>
      </c>
      <c r="B70" s="12">
        <v>0.3719519890260631</v>
      </c>
      <c r="C70" s="12">
        <v>0.055150000000000005</v>
      </c>
      <c r="D70" s="12">
        <v>0.23480780112538907</v>
      </c>
      <c r="G70" s="7"/>
      <c r="H70" s="7"/>
      <c r="I70" s="7"/>
    </row>
    <row r="71" spans="1:9" ht="12">
      <c r="A71" s="6">
        <v>1996</v>
      </c>
      <c r="B71" s="12">
        <v>0.23817458802136615</v>
      </c>
      <c r="C71" s="12">
        <v>0.050225</v>
      </c>
      <c r="D71" s="12">
        <v>0.01428607793401844</v>
      </c>
      <c r="G71" s="7"/>
      <c r="H71" s="7"/>
      <c r="I71" s="7"/>
    </row>
    <row r="72" spans="1:9" ht="12">
      <c r="A72" s="6">
        <v>1997</v>
      </c>
      <c r="B72" s="12">
        <v>0.31857597560649414</v>
      </c>
      <c r="C72" s="12">
        <v>0.050525</v>
      </c>
      <c r="D72" s="12">
        <v>0.09939130272977531</v>
      </c>
      <c r="G72" s="7"/>
      <c r="H72" s="7"/>
      <c r="I72" s="7"/>
    </row>
    <row r="73" spans="1:9" ht="12">
      <c r="A73" s="6">
        <v>1998</v>
      </c>
      <c r="B73" s="12">
        <v>0.28337953278443584</v>
      </c>
      <c r="C73" s="12">
        <v>0.047275</v>
      </c>
      <c r="D73" s="12">
        <v>0.14921431922606215</v>
      </c>
      <c r="G73" s="7"/>
      <c r="H73" s="7"/>
      <c r="I73" s="7"/>
    </row>
    <row r="74" spans="1:9" ht="12">
      <c r="A74" s="6">
        <v>1999</v>
      </c>
      <c r="B74" s="12">
        <v>0.20885350992084475</v>
      </c>
      <c r="C74" s="12">
        <v>0.0451</v>
      </c>
      <c r="D74" s="12">
        <v>-0.08254214796268576</v>
      </c>
      <c r="G74" s="7"/>
      <c r="H74" s="7"/>
      <c r="I74" s="7"/>
    </row>
    <row r="75" spans="1:9" ht="12">
      <c r="A75" s="6">
        <v>2000</v>
      </c>
      <c r="B75" s="12">
        <v>-0.09031818955249278</v>
      </c>
      <c r="C75" s="12">
        <v>0.057625</v>
      </c>
      <c r="D75" s="12">
        <v>0.16655267125397488</v>
      </c>
      <c r="G75" s="7"/>
      <c r="H75" s="7"/>
      <c r="I75" s="7"/>
    </row>
    <row r="76" spans="1:9" ht="12">
      <c r="A76" s="6">
        <v>2001</v>
      </c>
      <c r="B76" s="12">
        <v>-0.11849759142000185</v>
      </c>
      <c r="C76" s="12">
        <v>0.036725</v>
      </c>
      <c r="D76" s="12">
        <v>0.055721811892492555</v>
      </c>
      <c r="G76" s="8"/>
      <c r="H76" s="8"/>
      <c r="I76" s="8"/>
    </row>
    <row r="77" spans="1:9" ht="12">
      <c r="A77" s="6">
        <v>2002</v>
      </c>
      <c r="B77" s="12">
        <v>-0.219660479579127</v>
      </c>
      <c r="C77" s="12">
        <v>0.016575</v>
      </c>
      <c r="D77" s="12">
        <v>0.15116400378109285</v>
      </c>
      <c r="G77" s="8"/>
      <c r="H77" s="8"/>
      <c r="I77" s="8"/>
    </row>
    <row r="78" spans="1:9" ht="12">
      <c r="A78" s="6">
        <v>2003</v>
      </c>
      <c r="B78" s="12">
        <v>0.2835580005001023</v>
      </c>
      <c r="C78" s="12">
        <v>0.0103</v>
      </c>
      <c r="D78" s="12">
        <v>0.003753185881775853</v>
      </c>
      <c r="G78" s="8"/>
      <c r="H78" s="8"/>
      <c r="I78" s="8"/>
    </row>
    <row r="79" spans="1:9" ht="12">
      <c r="A79" s="6">
        <v>2004</v>
      </c>
      <c r="B79" s="12">
        <v>0.10742775944096193</v>
      </c>
      <c r="C79" s="12">
        <v>0.012275000000000001</v>
      </c>
      <c r="D79" s="12">
        <v>0.04490683702274547</v>
      </c>
      <c r="G79" s="8"/>
      <c r="H79" s="8"/>
      <c r="I79" s="8"/>
    </row>
    <row r="80" spans="1:9" ht="12">
      <c r="A80" s="6">
        <v>2005</v>
      </c>
      <c r="B80" s="12">
        <v>0.048344775232688535</v>
      </c>
      <c r="C80" s="12">
        <v>0.0301</v>
      </c>
      <c r="D80" s="12">
        <v>0.028675329597779506</v>
      </c>
      <c r="G80" s="8"/>
      <c r="H80" s="8"/>
      <c r="I80" s="8"/>
    </row>
    <row r="81" spans="1:9" ht="12">
      <c r="A81" s="6">
        <v>2006</v>
      </c>
      <c r="B81" s="12">
        <v>0.15612557979315703</v>
      </c>
      <c r="C81" s="12">
        <v>0.046775000000000004</v>
      </c>
      <c r="D81" s="12">
        <v>0.019610012417568386</v>
      </c>
      <c r="G81" s="8"/>
      <c r="H81" s="8"/>
      <c r="I81" s="8"/>
    </row>
    <row r="82" spans="1:9" ht="12">
      <c r="A82" s="6">
        <v>2007</v>
      </c>
      <c r="B82" s="13">
        <v>0.054847352464217694</v>
      </c>
      <c r="C82" s="13">
        <v>0.046425</v>
      </c>
      <c r="D82" s="13">
        <v>0.10209921930012807</v>
      </c>
      <c r="E82" s="7"/>
      <c r="G82" s="8"/>
      <c r="H82" s="8"/>
      <c r="I82" s="8"/>
    </row>
    <row r="83" spans="1:9" ht="12">
      <c r="A83" s="6">
        <v>2008</v>
      </c>
      <c r="B83" s="13">
        <v>-0.36575499196382355</v>
      </c>
      <c r="C83" s="13">
        <v>0.01585</v>
      </c>
      <c r="D83" s="13">
        <v>0.20101279926977011</v>
      </c>
      <c r="G83" s="8"/>
      <c r="H83" s="8"/>
      <c r="I83" s="8"/>
    </row>
    <row r="84" spans="1:4" ht="12">
      <c r="A84" s="6">
        <v>2009</v>
      </c>
      <c r="B84" s="13">
        <v>0.25924162745640733</v>
      </c>
      <c r="C84" s="13">
        <v>0.00135</v>
      </c>
      <c r="D84" s="13">
        <v>-0.11116695313259162</v>
      </c>
    </row>
    <row r="85" spans="1:4" ht="12">
      <c r="A85" s="6">
        <v>2010</v>
      </c>
      <c r="B85" s="13">
        <v>0.14856066720473518</v>
      </c>
      <c r="C85" s="13">
        <v>0.0013</v>
      </c>
      <c r="D85" s="13">
        <v>0.08462933880355772</v>
      </c>
    </row>
    <row r="86" spans="1:4" ht="11.25">
      <c r="A86" s="4" t="s">
        <v>73</v>
      </c>
      <c r="B86" s="14">
        <f>AVERAGE(B3:B85)</f>
        <v>0.11314804277714903</v>
      </c>
      <c r="C86" s="14">
        <f>AVERAGE(C3:C85)</f>
        <v>0.03699427710843373</v>
      </c>
      <c r="D86" s="14">
        <f>AVERAGE(D3:D85)</f>
        <v>0.052821858646182544</v>
      </c>
    </row>
    <row r="87" spans="1:4" ht="11.25">
      <c r="A87" s="4" t="s">
        <v>74</v>
      </c>
      <c r="B87" s="14">
        <f>AVERAGE(B76:B85)</f>
        <v>0.03541926991293176</v>
      </c>
      <c r="C87" s="14">
        <f>AVERAGE(C76:C85)</f>
        <v>0.0217675</v>
      </c>
      <c r="D87" s="14">
        <f>AVERAGE(D76:D85)</f>
        <v>0.058040558483431884</v>
      </c>
    </row>
    <row r="88" spans="1:2" ht="11.25">
      <c r="A88" s="4" t="s">
        <v>41</v>
      </c>
      <c r="B88" s="14">
        <f>B86-D86</f>
        <v>0.060326184130966486</v>
      </c>
    </row>
    <row r="96" ht="11.25">
      <c r="I96" s="4">
        <f>1.06</f>
        <v>1.06</v>
      </c>
    </row>
    <row r="97" ht="11.25">
      <c r="I97" s="4">
        <v>1.11</v>
      </c>
    </row>
    <row r="98" ht="11.25">
      <c r="I98" s="4">
        <v>1.33</v>
      </c>
    </row>
    <row r="99" ht="11.25">
      <c r="I99" s="4">
        <f>SUM(I96:I98)</f>
        <v>3.5</v>
      </c>
    </row>
    <row r="100" ht="11.25">
      <c r="I100" s="4">
        <f>I99/3</f>
        <v>1.1666666666666667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0.8515625" style="44" customWidth="1"/>
    <col min="2" max="16384" width="9.140625" style="44" customWidth="1"/>
  </cols>
  <sheetData>
    <row r="1" spans="1:12" ht="12.75">
      <c r="A1" s="56" t="s">
        <v>29</v>
      </c>
      <c r="B1" s="56" t="s">
        <v>30</v>
      </c>
      <c r="C1" s="56" t="s">
        <v>31</v>
      </c>
      <c r="D1" s="56" t="s">
        <v>32</v>
      </c>
      <c r="E1" s="56" t="s">
        <v>33</v>
      </c>
      <c r="F1" s="56" t="s">
        <v>34</v>
      </c>
      <c r="G1" s="56" t="s">
        <v>35</v>
      </c>
      <c r="H1" s="56" t="s">
        <v>36</v>
      </c>
      <c r="I1" s="56" t="s">
        <v>37</v>
      </c>
      <c r="J1" s="56" t="s">
        <v>38</v>
      </c>
      <c r="K1" s="56" t="s">
        <v>39</v>
      </c>
      <c r="L1" s="56" t="s">
        <v>40</v>
      </c>
    </row>
    <row r="2" spans="1:12" ht="12.75">
      <c r="A2" s="57">
        <v>40235</v>
      </c>
      <c r="B2" s="58">
        <v>0.09</v>
      </c>
      <c r="C2" s="58">
        <v>0.13</v>
      </c>
      <c r="D2" s="58">
        <v>0.19</v>
      </c>
      <c r="E2" s="58">
        <v>0.32</v>
      </c>
      <c r="F2" s="58">
        <v>0.81</v>
      </c>
      <c r="G2" s="58">
        <v>1.36</v>
      </c>
      <c r="H2" s="58">
        <v>2.3</v>
      </c>
      <c r="I2" s="58">
        <v>3.05</v>
      </c>
      <c r="J2" s="58">
        <v>3.61</v>
      </c>
      <c r="K2" s="58">
        <v>4.4</v>
      </c>
      <c r="L2" s="58">
        <v>4.55</v>
      </c>
    </row>
    <row r="3" spans="1:12" ht="12.75">
      <c r="A3" s="59">
        <v>40602</v>
      </c>
      <c r="B3" s="60">
        <v>0.13</v>
      </c>
      <c r="C3" s="60">
        <v>0.15</v>
      </c>
      <c r="D3" s="60">
        <v>0.18</v>
      </c>
      <c r="E3" s="60">
        <v>0.25</v>
      </c>
      <c r="F3" s="60">
        <v>0.69</v>
      </c>
      <c r="G3" s="60">
        <v>1.18</v>
      </c>
      <c r="H3" s="60">
        <v>2.13</v>
      </c>
      <c r="I3" s="60">
        <v>2.82</v>
      </c>
      <c r="J3" s="60">
        <v>3.42</v>
      </c>
      <c r="K3" s="60">
        <v>4.25</v>
      </c>
      <c r="L3" s="60">
        <v>4.49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xthanh</cp:lastModifiedBy>
  <dcterms:created xsi:type="dcterms:W3CDTF">2009-03-09T06:57:33Z</dcterms:created>
  <dcterms:modified xsi:type="dcterms:W3CDTF">2013-03-15T06:57:02Z</dcterms:modified>
  <cp:category/>
  <cp:version/>
  <cp:contentType/>
  <cp:contentStatus/>
</cp:coreProperties>
</file>