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2"/>
  </bookViews>
  <sheets>
    <sheet name="Intro" sheetId="1" r:id="rId1"/>
    <sheet name="Doanh nghiep 1" sheetId="2" r:id="rId2"/>
    <sheet name="Doanh nghiep 2" sheetId="3" r:id="rId3"/>
    <sheet name="Doanh nghiep 3" sheetId="4" r:id="rId4"/>
  </sheets>
  <definedNames/>
  <calcPr fullCalcOnLoad="1"/>
</workbook>
</file>

<file path=xl/sharedStrings.xml><?xml version="1.0" encoding="utf-8"?>
<sst xmlns="http://schemas.openxmlformats.org/spreadsheetml/2006/main" count="243" uniqueCount="72">
  <si>
    <t>Lợi nhuận trước lãi vay và thuế (EBIT)</t>
  </si>
  <si>
    <t>Tỷ lệ nợ trên tổng giá trị doanh nghiệp</t>
  </si>
  <si>
    <t>Chi phí vốn chủ sở hữu</t>
  </si>
  <si>
    <t>CHI PHÍ VỐN</t>
  </si>
  <si>
    <t>Chi phí nợ vay sau thuế</t>
  </si>
  <si>
    <t>Chi phí vốn bình quân trọng số, sau thuế (WACC)</t>
  </si>
  <si>
    <t>Chi phí vốn bình quân trọng số, thước thuế (WACC^)</t>
  </si>
  <si>
    <t>Năm</t>
  </si>
  <si>
    <t xml:space="preserve"> - Tái đầu tư</t>
  </si>
  <si>
    <t>Giá trị kết thúc</t>
  </si>
  <si>
    <t>Giá trị doanh nghiệp</t>
  </si>
  <si>
    <t>Giá trị vốn chủ sở hữu</t>
  </si>
  <si>
    <t>Giá trị nợ</t>
  </si>
  <si>
    <t>CƠ CẤU VỐN</t>
  </si>
  <si>
    <t>Nợ vào cuối năm</t>
  </si>
  <si>
    <t>Vốn chủ sở hữu vào cuối năm</t>
  </si>
  <si>
    <t xml:space="preserve"> - Chi phí lãi vay</t>
  </si>
  <si>
    <t>Lợi nhuận ròng</t>
  </si>
  <si>
    <t xml:space="preserve"> + Nợ mới</t>
  </si>
  <si>
    <t>Giá trị kết thúc của vốn chủ sở hữu</t>
  </si>
  <si>
    <t xml:space="preserve"> - Thuế TNDN</t>
  </si>
  <si>
    <t xml:space="preserve"> + Chi phí lãi vay</t>
  </si>
  <si>
    <t>LỊCH NỢ VAY</t>
  </si>
  <si>
    <t>Trả lãi vay</t>
  </si>
  <si>
    <t>BẢNG TÍNH EXCEL</t>
  </si>
  <si>
    <t>Đây là bảng tính Excel do Nguyễn Xuân Thành, giảng viên chính sách công tại Chương trình Giảng dạy Kinh tế Fulbright soạn.</t>
  </si>
  <si>
    <t>MINH HỌA TÍNH TƯƠNG ĐỒNG CỦA CÁC PHƯƠNG PHÁP CHIẾT KHẤU NGÂN LƯU</t>
  </si>
  <si>
    <t>Mức bù rủi ro thị trường</t>
  </si>
  <si>
    <t>Chi phí vốn chủ sở hữu không vay nợ</t>
  </si>
  <si>
    <t>Lá chắn thuế của nợ vay</t>
  </si>
  <si>
    <t xml:space="preserve">PV(TS) = </t>
  </si>
  <si>
    <r>
      <t>Suất sinh lợi trên vốn giai đoạn tăng trưởng nhanh (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h</t>
    </r>
    <r>
      <rPr>
        <sz val="10"/>
        <rFont val="Arial"/>
        <family val="2"/>
      </rPr>
      <t>)</t>
    </r>
  </si>
  <si>
    <r>
      <t>Suất sinh lợi trên vốn giai đoạn tăng trưởng ổn định (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</si>
  <si>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Thuế suất thuế TNDN (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</si>
  <si>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t>THÔNG SỐ</t>
  </si>
  <si>
    <r>
      <t>Tốc độ tăng trưởng kỳ vọng trong 5 năm tới (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h</t>
    </r>
    <r>
      <rPr>
        <sz val="10"/>
        <rFont val="Arial"/>
        <family val="2"/>
      </rPr>
      <t>)</t>
    </r>
  </si>
  <si>
    <r>
      <t>Tốc độ tăng trưởng kỳ vọng sau 5 năm (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</si>
  <si>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Chi phí nợ vay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</si>
  <si>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Lãi suất phi rủi ro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</si>
  <si>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Hệ số beta vốn chủ sở hữu (</t>
    </r>
    <r>
      <rPr>
        <sz val="10"/>
        <rFont val="Symbol"/>
        <family val="1"/>
      </rPr>
      <t>b</t>
    </r>
    <r>
      <rPr>
        <sz val="10"/>
        <rFont val="Arial"/>
        <family val="2"/>
      </rPr>
      <t>)</t>
    </r>
  </si>
  <si>
    <r>
      <t>Hệ số beta không vay nợ (</t>
    </r>
    <r>
      <rPr>
        <sz val="10"/>
        <rFont val="Symbol"/>
        <family val="1"/>
      </rPr>
      <t>b</t>
    </r>
    <r>
      <rPr>
        <i/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</si>
  <si>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t>NGÂN LƯU VỐN DOANH NGHIỆP (Capital Cash Flow - CCF)</t>
  </si>
  <si>
    <t>NGÂN LƯU TƯ DO DOANH NGHIỆP (Free Cash Flow to Firm - FCFF)</t>
  </si>
  <si>
    <t>NGÂN LƯU VỐN CHỦ SỞ HỮU (Free Cash Flow to Equity - FCFE)</t>
  </si>
  <si>
    <r>
      <rPr>
        <i/>
        <sz val="10"/>
        <rFont val="Arial"/>
        <family val="2"/>
      </rPr>
      <t>EBIT</t>
    </r>
    <r>
      <rPr>
        <sz val="10"/>
        <rFont val="Arial"/>
        <family val="2"/>
      </rPr>
      <t xml:space="preserve">(1 -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</si>
  <si>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t>GIÁ TRỊ HIỆN TẠI HIỆU CHỈNH (Adjusted Present Value - APV)</t>
  </si>
  <si>
    <t>Giá trị doanh nghiệp không vay nợ</t>
  </si>
  <si>
    <t>Giá trị kết thúc của lá chắn thuế của nợ vay</t>
  </si>
  <si>
    <r>
      <t xml:space="preserve">Lợi nhuận trước lãi vay và thuế, </t>
    </r>
    <r>
      <rPr>
        <i/>
        <sz val="10"/>
        <rFont val="Arial"/>
        <family val="2"/>
      </rPr>
      <t>EBIT</t>
    </r>
  </si>
  <si>
    <r>
      <t xml:space="preserve">Ngân lưu tự do doanh nghiệp, </t>
    </r>
    <r>
      <rPr>
        <i/>
        <sz val="10"/>
        <rFont val="Arial"/>
        <family val="2"/>
      </rPr>
      <t>FCFF</t>
    </r>
  </si>
  <si>
    <r>
      <t xml:space="preserve">Ngân lưu chiết khấu, </t>
    </r>
    <r>
      <rPr>
        <i/>
        <sz val="10"/>
        <rFont val="Arial"/>
        <family val="2"/>
      </rPr>
      <t>DCF</t>
    </r>
  </si>
  <si>
    <r>
      <t xml:space="preserve">Ngân lưu ròng doanh nghiệp, </t>
    </r>
    <r>
      <rPr>
        <i/>
        <sz val="10"/>
        <rFont val="Arial"/>
        <family val="2"/>
      </rPr>
      <t>CCF</t>
    </r>
  </si>
  <si>
    <r>
      <t xml:space="preserve">Lợi nhuận trước thuế, </t>
    </r>
    <r>
      <rPr>
        <i/>
        <sz val="10"/>
        <rFont val="Arial"/>
        <family val="2"/>
      </rPr>
      <t>EBT</t>
    </r>
  </si>
  <si>
    <r>
      <t xml:space="preserve">Ngân lưu tự do vốn chủ sở hữu, </t>
    </r>
    <r>
      <rPr>
        <i/>
        <sz val="10"/>
        <rFont val="Arial"/>
        <family val="2"/>
      </rPr>
      <t>FCFE</t>
    </r>
  </si>
  <si>
    <t>KHÁC NHAU TRONG ĐỊNH GIÁ DOANH NGHIỆP</t>
  </si>
  <si>
    <t>Giá trị hiện tại của lá chắn thuế của nợ vay</t>
  </si>
  <si>
    <r>
      <t>Hệ số beta vốn chủ sở hữu (</t>
    </r>
    <r>
      <rPr>
        <i/>
        <sz val="10"/>
        <rFont val="Symbol"/>
        <family val="1"/>
      </rPr>
      <t>b</t>
    </r>
    <r>
      <rPr>
        <sz val="10"/>
        <rFont val="Arial"/>
        <family val="2"/>
      </rPr>
      <t>)</t>
    </r>
  </si>
  <si>
    <r>
      <t>Chi phí vốn bình quân trọng số, sau thuế (</t>
    </r>
    <r>
      <rPr>
        <i/>
        <sz val="10"/>
        <rFont val="Arial"/>
        <family val="2"/>
      </rPr>
      <t>WACC</t>
    </r>
    <r>
      <rPr>
        <sz val="10"/>
        <rFont val="Arial"/>
        <family val="2"/>
      </rPr>
      <t>)</t>
    </r>
  </si>
  <si>
    <r>
      <t>Chi phí vốn bình quân trọng số, thước thuế (</t>
    </r>
    <r>
      <rPr>
        <i/>
        <sz val="10"/>
        <rFont val="Arial"/>
        <family val="2"/>
      </rPr>
      <t>WACC^</t>
    </r>
    <r>
      <rPr>
        <sz val="10"/>
        <rFont val="Arial"/>
        <family val="2"/>
      </rPr>
      <t>)</t>
    </r>
  </si>
  <si>
    <r>
      <t xml:space="preserve">Chi phí vốn chủ sở hữu,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E</t>
    </r>
  </si>
  <si>
    <r>
      <t xml:space="preserve">Chi phí vốn chủ sở hữu không vay nợ, </t>
    </r>
    <r>
      <rPr>
        <i/>
        <sz val="10"/>
        <rFont val="Symbol"/>
        <family val="1"/>
      </rPr>
      <t>r</t>
    </r>
  </si>
  <si>
    <t>Dư nợ đầu kỳ</t>
  </si>
  <si>
    <t>Vay nợ mới/Trả nợ cũ</t>
  </si>
  <si>
    <t>Dư nợ cuối kỳ</t>
  </si>
  <si>
    <r>
      <t xml:space="preserve">Ngân lưu vốn doanh nghiệp, </t>
    </r>
    <r>
      <rPr>
        <i/>
        <sz val="10"/>
        <rFont val="Arial"/>
        <family val="2"/>
      </rPr>
      <t>CCF</t>
    </r>
  </si>
  <si>
    <t>ĐỊNH GIÁ DOANH NGHIỆP BẰNG CÁC PHƯƠNG PHÁP CHIẾT KHẤU NGÂN LƯU KHÁC NHAU</t>
  </si>
  <si>
    <t>(MÔ HÌNH HAI GIAI ĐOẠN)</t>
  </si>
  <si>
    <t>(MÔ HÌNH MỘT GIAI ĐOẠN)</t>
  </si>
  <si>
    <t>(MÔ HÌNH BA GIAI ĐOẠN)</t>
  </si>
  <si>
    <r>
      <t xml:space="preserve">Tốc độ tăng trưởng, </t>
    </r>
    <r>
      <rPr>
        <i/>
        <sz val="10"/>
        <rFont val="Arial"/>
        <family val="2"/>
      </rPr>
      <t>g</t>
    </r>
  </si>
  <si>
    <r>
      <t xml:space="preserve">Tỷ lệ tái đầu tư, </t>
    </r>
    <r>
      <rPr>
        <i/>
        <sz val="10"/>
        <rFont val="Symbol"/>
        <family val="1"/>
      </rPr>
      <t>f</t>
    </r>
  </si>
  <si>
    <t xml:space="preserve"> + Nợ mới (ròng)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</si>
</sst>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%"/>
    <numFmt numFmtId="174" formatCode="0.000%"/>
    <numFmt numFmtId="175" formatCode="#,##0.000"/>
    <numFmt numFmtId="176" formatCode="0.0000000"/>
    <numFmt numFmtId="177" formatCode="0.000000"/>
    <numFmt numFmtId="178" formatCode="0.00000"/>
    <numFmt numFmtId="179" formatCode="0.0000%"/>
    <numFmt numFmtId="180" formatCode="0.000000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</font>
    <font>
      <i/>
      <sz val="10"/>
      <name val="Symbol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44" applyFont="1" applyAlignment="1">
      <alignment/>
    </xf>
    <xf numFmtId="10" fontId="3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44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4" fontId="2" fillId="32" borderId="13" xfId="44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165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168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59" applyNumberFormat="1" applyFont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9.57421875" style="18" customWidth="1"/>
  </cols>
  <sheetData>
    <row r="1" ht="18">
      <c r="A1" s="17" t="s">
        <v>24</v>
      </c>
    </row>
    <row r="2" ht="18">
      <c r="A2" s="17"/>
    </row>
    <row r="3" ht="15.75">
      <c r="A3" s="22" t="s">
        <v>26</v>
      </c>
    </row>
    <row r="4" ht="15.75">
      <c r="A4" s="22" t="s">
        <v>54</v>
      </c>
    </row>
    <row r="7" ht="12.75">
      <c r="A7" s="19" t="s">
        <v>25</v>
      </c>
    </row>
    <row r="8" ht="12.75">
      <c r="A8" s="19"/>
    </row>
    <row r="12" ht="12.75">
      <c r="A12" s="20"/>
    </row>
    <row r="25" ht="12.75">
      <c r="A25" s="21"/>
    </row>
    <row r="41" ht="12.75">
      <c r="A41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="130" zoomScaleNormal="130" zoomScalePageLayoutView="0" workbookViewId="0" topLeftCell="A76">
      <selection activeCell="B83" sqref="B83"/>
    </sheetView>
  </sheetViews>
  <sheetFormatPr defaultColWidth="11.421875" defaultRowHeight="12.75"/>
  <cols>
    <col min="1" max="1" width="51.00390625" style="2" bestFit="1" customWidth="1"/>
    <col min="2" max="16384" width="11.421875" style="2" customWidth="1"/>
  </cols>
  <sheetData>
    <row r="1" spans="1:8" ht="15.75">
      <c r="A1" s="28" t="s">
        <v>65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67</v>
      </c>
      <c r="B2" s="28"/>
      <c r="C2" s="28"/>
      <c r="D2" s="28"/>
      <c r="E2" s="28"/>
      <c r="F2" s="28"/>
      <c r="G2" s="28"/>
      <c r="H2" s="28"/>
    </row>
    <row r="4" ht="12.75">
      <c r="A4" s="1" t="s">
        <v>34</v>
      </c>
    </row>
    <row r="5" spans="1:2" ht="12.75">
      <c r="A5" s="2" t="s">
        <v>0</v>
      </c>
      <c r="B5" s="2">
        <v>128</v>
      </c>
    </row>
    <row r="6" spans="1:2" ht="15.75">
      <c r="A6" s="2" t="s">
        <v>35</v>
      </c>
      <c r="B6" s="3">
        <v>0</v>
      </c>
    </row>
    <row r="7" spans="1:2" ht="15.75">
      <c r="A7" s="2" t="s">
        <v>36</v>
      </c>
      <c r="B7" s="3">
        <v>0</v>
      </c>
    </row>
    <row r="8" spans="1:2" ht="15.75">
      <c r="A8" s="2" t="s">
        <v>31</v>
      </c>
      <c r="B8" s="3">
        <v>0.2</v>
      </c>
    </row>
    <row r="9" spans="1:2" ht="15.75">
      <c r="A9" s="2" t="s">
        <v>32</v>
      </c>
      <c r="B9" s="3">
        <v>0.15</v>
      </c>
    </row>
    <row r="10" spans="1:2" ht="15.75">
      <c r="A10" s="2" t="s">
        <v>33</v>
      </c>
      <c r="B10" s="3">
        <v>0.1</v>
      </c>
    </row>
    <row r="11" spans="1:2" ht="12.75">
      <c r="A11" s="2" t="s">
        <v>1</v>
      </c>
      <c r="B11" s="3">
        <f>300/1230</f>
        <v>0.24390243902439024</v>
      </c>
    </row>
    <row r="12" spans="1:2" ht="15.75">
      <c r="A12" s="2" t="s">
        <v>37</v>
      </c>
      <c r="B12" s="3">
        <v>0.08</v>
      </c>
    </row>
    <row r="13" spans="1:2" ht="15.75">
      <c r="A13" s="2" t="s">
        <v>38</v>
      </c>
      <c r="B13" s="3">
        <v>0.08</v>
      </c>
    </row>
    <row r="14" spans="1:2" ht="15.75">
      <c r="A14" s="2" t="s">
        <v>40</v>
      </c>
      <c r="B14" s="15">
        <v>0.4</v>
      </c>
    </row>
    <row r="15" spans="1:2" ht="12.75">
      <c r="A15" s="2" t="s">
        <v>39</v>
      </c>
      <c r="B15" s="15">
        <f>B14*(1+(1-B10)*B11/(1-B11))</f>
        <v>0.5161290322580645</v>
      </c>
    </row>
    <row r="16" spans="1:2" ht="12.75">
      <c r="A16" s="2" t="s">
        <v>27</v>
      </c>
      <c r="B16" s="9">
        <v>0.04</v>
      </c>
    </row>
    <row r="17" ht="12.75">
      <c r="B17" s="3"/>
    </row>
    <row r="18" spans="1:8" ht="12.75">
      <c r="A18" s="1" t="s">
        <v>3</v>
      </c>
      <c r="B18" s="4"/>
      <c r="D18" s="4"/>
      <c r="E18" s="4"/>
      <c r="F18" s="4"/>
      <c r="G18" s="4"/>
      <c r="H18" s="4"/>
    </row>
    <row r="19" spans="1:8" ht="12.75">
      <c r="A19" s="2" t="s">
        <v>28</v>
      </c>
      <c r="B19" s="5">
        <f>B13+B14*B16</f>
        <v>0.096</v>
      </c>
      <c r="D19" s="5"/>
      <c r="E19" s="4"/>
      <c r="F19" s="4"/>
      <c r="G19" s="4"/>
      <c r="H19" s="4"/>
    </row>
    <row r="20" spans="1:8" ht="12.75">
      <c r="A20" s="2" t="s">
        <v>2</v>
      </c>
      <c r="B20" s="5">
        <f>B13+B15*B16</f>
        <v>0.10064516129032258</v>
      </c>
      <c r="D20" s="4"/>
      <c r="E20" s="4"/>
      <c r="F20" s="4"/>
      <c r="G20" s="4"/>
      <c r="H20" s="4"/>
    </row>
    <row r="21" spans="1:8" ht="12.75">
      <c r="A21" s="2" t="s">
        <v>4</v>
      </c>
      <c r="B21" s="5">
        <f>B12*(1-$B$10)</f>
        <v>0.07200000000000001</v>
      </c>
      <c r="D21" s="5"/>
      <c r="E21" s="5"/>
      <c r="F21" s="5"/>
      <c r="G21" s="5"/>
      <c r="H21" s="5"/>
    </row>
    <row r="22" spans="1:8" ht="12.75">
      <c r="A22" s="2" t="s">
        <v>5</v>
      </c>
      <c r="B22" s="6">
        <f>(1-B11)*B20+B11*B21</f>
        <v>0.09365853658536585</v>
      </c>
      <c r="D22" s="5"/>
      <c r="E22" s="5"/>
      <c r="F22" s="5"/>
      <c r="G22" s="5"/>
      <c r="H22" s="6"/>
    </row>
    <row r="23" spans="1:2" ht="12.75">
      <c r="A23" s="2" t="s">
        <v>6</v>
      </c>
      <c r="B23" s="5">
        <f>(1-B11)*B20+B11*B12</f>
        <v>0.09560975609756098</v>
      </c>
    </row>
    <row r="24" ht="12.75">
      <c r="C24" s="3"/>
    </row>
    <row r="25" spans="1:3" ht="12.75">
      <c r="A25" s="1" t="s">
        <v>42</v>
      </c>
      <c r="C25" s="3"/>
    </row>
    <row r="26" spans="1:8" ht="13.5" thickBot="1">
      <c r="A26" s="7" t="s">
        <v>7</v>
      </c>
      <c r="B26" s="8">
        <v>0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</row>
    <row r="27" spans="1:8" ht="13.5" thickTop="1">
      <c r="A27" s="2" t="s">
        <v>69</v>
      </c>
      <c r="C27" s="3">
        <f>$B$6</f>
        <v>0</v>
      </c>
      <c r="D27" s="3">
        <f>$B$6</f>
        <v>0</v>
      </c>
      <c r="E27" s="3">
        <f>$B$6</f>
        <v>0</v>
      </c>
      <c r="F27" s="3">
        <f>$B$6</f>
        <v>0</v>
      </c>
      <c r="G27" s="3">
        <f>F27</f>
        <v>0</v>
      </c>
      <c r="H27" s="3">
        <f>B7</f>
        <v>0</v>
      </c>
    </row>
    <row r="28" spans="1:8" ht="12.75">
      <c r="A28" s="2" t="s">
        <v>70</v>
      </c>
      <c r="C28" s="5">
        <f>C27/$B$8</f>
        <v>0</v>
      </c>
      <c r="D28" s="5">
        <f>D27/$B$8</f>
        <v>0</v>
      </c>
      <c r="E28" s="5">
        <f>E27/$B$8</f>
        <v>0</v>
      </c>
      <c r="F28" s="5">
        <f>F27/$B$8</f>
        <v>0</v>
      </c>
      <c r="G28" s="5">
        <f>G27/$B$8</f>
        <v>0</v>
      </c>
      <c r="H28" s="9">
        <f>H27/B9</f>
        <v>0</v>
      </c>
    </row>
    <row r="29" spans="1:8" ht="12.75">
      <c r="A29" s="2" t="s">
        <v>48</v>
      </c>
      <c r="B29" s="10">
        <f>B5</f>
        <v>128</v>
      </c>
      <c r="C29" s="10">
        <f>B29*(1+$B$6)</f>
        <v>128</v>
      </c>
      <c r="D29" s="10">
        <f>C29*(1+$B$6)</f>
        <v>128</v>
      </c>
      <c r="E29" s="10">
        <f>D29*(1+$B$6)</f>
        <v>128</v>
      </c>
      <c r="F29" s="10">
        <f>E29*(1+$B$6)</f>
        <v>128</v>
      </c>
      <c r="G29" s="10">
        <f>F29*(1+$B$6)</f>
        <v>128</v>
      </c>
      <c r="H29" s="10">
        <f>G29*(1+B7)</f>
        <v>128</v>
      </c>
    </row>
    <row r="30" spans="1:8" ht="12.75">
      <c r="A30" s="14" t="s">
        <v>20</v>
      </c>
      <c r="B30" s="10"/>
      <c r="C30" s="10">
        <f aca="true" t="shared" si="0" ref="C30:H30">$B$10*C29</f>
        <v>12.8</v>
      </c>
      <c r="D30" s="10">
        <f t="shared" si="0"/>
        <v>12.8</v>
      </c>
      <c r="E30" s="10">
        <f t="shared" si="0"/>
        <v>12.8</v>
      </c>
      <c r="F30" s="10">
        <f t="shared" si="0"/>
        <v>12.8</v>
      </c>
      <c r="G30" s="10">
        <f t="shared" si="0"/>
        <v>12.8</v>
      </c>
      <c r="H30" s="10">
        <f t="shared" si="0"/>
        <v>12.8</v>
      </c>
    </row>
    <row r="31" spans="1:8" ht="15.75">
      <c r="A31" s="2" t="s">
        <v>44</v>
      </c>
      <c r="B31" s="10"/>
      <c r="C31" s="10">
        <f aca="true" t="shared" si="1" ref="C31:H31">C29-C30</f>
        <v>115.2</v>
      </c>
      <c r="D31" s="10">
        <f t="shared" si="1"/>
        <v>115.2</v>
      </c>
      <c r="E31" s="10">
        <f t="shared" si="1"/>
        <v>115.2</v>
      </c>
      <c r="F31" s="10">
        <f t="shared" si="1"/>
        <v>115.2</v>
      </c>
      <c r="G31" s="10">
        <f t="shared" si="1"/>
        <v>115.2</v>
      </c>
      <c r="H31" s="10">
        <f t="shared" si="1"/>
        <v>115.2</v>
      </c>
    </row>
    <row r="32" spans="1:8" ht="12.75">
      <c r="A32" s="2" t="s">
        <v>8</v>
      </c>
      <c r="B32" s="10"/>
      <c r="C32" s="10">
        <f aca="true" t="shared" si="2" ref="C32:H32">C28*C31</f>
        <v>0</v>
      </c>
      <c r="D32" s="10">
        <f t="shared" si="2"/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0">
        <f t="shared" si="2"/>
        <v>0</v>
      </c>
    </row>
    <row r="33" spans="1:8" ht="12.75">
      <c r="A33" s="2" t="s">
        <v>49</v>
      </c>
      <c r="B33" s="10"/>
      <c r="C33" s="10">
        <f aca="true" t="shared" si="3" ref="C33:H33">C31-C32</f>
        <v>115.2</v>
      </c>
      <c r="D33" s="10">
        <f t="shared" si="3"/>
        <v>115.2</v>
      </c>
      <c r="E33" s="10">
        <f t="shared" si="3"/>
        <v>115.2</v>
      </c>
      <c r="F33" s="10">
        <f t="shared" si="3"/>
        <v>115.2</v>
      </c>
      <c r="G33" s="10">
        <f t="shared" si="3"/>
        <v>115.2</v>
      </c>
      <c r="H33" s="10">
        <f t="shared" si="3"/>
        <v>115.2</v>
      </c>
    </row>
    <row r="34" spans="1:8" ht="12.75">
      <c r="A34" s="2" t="s">
        <v>9</v>
      </c>
      <c r="B34" s="10"/>
      <c r="C34" s="10"/>
      <c r="D34" s="10"/>
      <c r="E34" s="10"/>
      <c r="F34" s="10"/>
      <c r="G34" s="10">
        <f>H33/(B22-B7)</f>
        <v>1230</v>
      </c>
      <c r="H34" s="4"/>
    </row>
    <row r="35" spans="1:8" ht="13.5" thickBot="1">
      <c r="A35" s="2" t="s">
        <v>50</v>
      </c>
      <c r="B35" s="10"/>
      <c r="C35" s="10">
        <f>C33/(1+$B$22)^C26</f>
        <v>105.33452274754683</v>
      </c>
      <c r="D35" s="10">
        <f>D33/(1+$B$22)^D26</f>
        <v>96.31390349351962</v>
      </c>
      <c r="E35" s="10">
        <f>E33/(1+$B$22)^E26</f>
        <v>88.06579043787475</v>
      </c>
      <c r="F35" s="10">
        <f>F33/(1+$B$22)^F26</f>
        <v>80.5240278312414</v>
      </c>
      <c r="G35" s="10">
        <f>(G33+G34)/(1+B22)^G26</f>
        <v>859.761755489817</v>
      </c>
      <c r="H35" s="4"/>
    </row>
    <row r="36" spans="1:8" ht="13.5" thickBot="1">
      <c r="A36" s="1" t="s">
        <v>10</v>
      </c>
      <c r="B36" s="16">
        <f>SUM(C35:G35)</f>
        <v>1229.9999999999995</v>
      </c>
      <c r="C36" s="11">
        <f>SUM(D35:G35)*(1+$B$22)</f>
        <v>1229.9999999999998</v>
      </c>
      <c r="D36" s="12">
        <f>SUM(E35:G35)*(1+$B$22)^2</f>
        <v>1229.9999999999998</v>
      </c>
      <c r="E36" s="12">
        <f>SUM(F35:G35)*(1+$B$22)^3</f>
        <v>1229.9999999999998</v>
      </c>
      <c r="F36" s="12">
        <f>SUM(G35)*(1+$B$22)^4</f>
        <v>1230</v>
      </c>
      <c r="G36" s="12">
        <f>G34</f>
        <v>1230</v>
      </c>
      <c r="H36" s="4"/>
    </row>
    <row r="37" spans="1:8" ht="13.5" thickBot="1">
      <c r="A37" s="1" t="s">
        <v>11</v>
      </c>
      <c r="B37" s="16">
        <f>(1-B11)*B36</f>
        <v>929.9999999999997</v>
      </c>
      <c r="C37" s="13"/>
      <c r="D37" s="13"/>
      <c r="E37" s="13"/>
      <c r="F37" s="13"/>
      <c r="G37" s="13"/>
      <c r="H37" s="4"/>
    </row>
    <row r="38" spans="1:8" ht="13.5" thickBot="1">
      <c r="A38" s="1" t="s">
        <v>12</v>
      </c>
      <c r="B38" s="16">
        <f>B11*B36</f>
        <v>299.9999999999999</v>
      </c>
      <c r="C38" s="13"/>
      <c r="D38" s="13"/>
      <c r="E38" s="13"/>
      <c r="F38" s="13"/>
      <c r="G38" s="13"/>
      <c r="H38" s="4"/>
    </row>
    <row r="39" spans="2:8" ht="12.75">
      <c r="B39" s="4"/>
      <c r="H39" s="4"/>
    </row>
    <row r="40" spans="1:8" ht="12.75">
      <c r="A40" s="1" t="s">
        <v>13</v>
      </c>
      <c r="B40" s="4"/>
      <c r="H40" s="4"/>
    </row>
    <row r="41" spans="1:8" ht="12.75">
      <c r="A41" s="2" t="s">
        <v>14</v>
      </c>
      <c r="B41" s="10">
        <f>B38</f>
        <v>299.9999999999999</v>
      </c>
      <c r="C41" s="10">
        <f>$B$11*C36</f>
        <v>299.99999999999994</v>
      </c>
      <c r="D41" s="10">
        <f>$B$11*D36</f>
        <v>299.99999999999994</v>
      </c>
      <c r="E41" s="10">
        <f>$B$11*E36</f>
        <v>299.99999999999994</v>
      </c>
      <c r="F41" s="10">
        <f>$B$11*F36</f>
        <v>300</v>
      </c>
      <c r="G41" s="10">
        <f>$B$11*G36</f>
        <v>300</v>
      </c>
      <c r="H41" s="10">
        <f>G41*(1+B7)</f>
        <v>300</v>
      </c>
    </row>
    <row r="42" spans="1:8" ht="12.75">
      <c r="A42" s="2" t="s">
        <v>15</v>
      </c>
      <c r="B42" s="10">
        <f aca="true" t="shared" si="4" ref="B42:G42">B36-B41</f>
        <v>929.9999999999997</v>
      </c>
      <c r="C42" s="10">
        <f t="shared" si="4"/>
        <v>929.9999999999998</v>
      </c>
      <c r="D42" s="10">
        <f t="shared" si="4"/>
        <v>929.9999999999998</v>
      </c>
      <c r="E42" s="10">
        <f t="shared" si="4"/>
        <v>929.9999999999998</v>
      </c>
      <c r="F42" s="10">
        <f t="shared" si="4"/>
        <v>930</v>
      </c>
      <c r="G42" s="10">
        <f t="shared" si="4"/>
        <v>930</v>
      </c>
      <c r="H42" s="10"/>
    </row>
    <row r="43" spans="2:8" ht="12.75">
      <c r="B43" s="4"/>
      <c r="H43" s="4"/>
    </row>
    <row r="44" spans="1:8" ht="12.75">
      <c r="A44" s="1" t="s">
        <v>41</v>
      </c>
      <c r="B44" s="4"/>
      <c r="H44" s="4"/>
    </row>
    <row r="45" spans="1:8" ht="13.5" thickBot="1">
      <c r="A45" s="7" t="s">
        <v>7</v>
      </c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</row>
    <row r="46" spans="1:8" ht="13.5" thickTop="1">
      <c r="A46" s="2" t="s">
        <v>48</v>
      </c>
      <c r="B46" s="10">
        <f>B5</f>
        <v>128</v>
      </c>
      <c r="C46" s="10">
        <f>B46*(1+$B$6)</f>
        <v>128</v>
      </c>
      <c r="D46" s="10">
        <f>C46*(1+$B$6)</f>
        <v>128</v>
      </c>
      <c r="E46" s="10">
        <f>D46*(1+$B$6)</f>
        <v>128</v>
      </c>
      <c r="F46" s="10">
        <f>E46*(1+$B$6)</f>
        <v>128</v>
      </c>
      <c r="G46" s="10">
        <f>F46*(1+$B$6)</f>
        <v>128</v>
      </c>
      <c r="H46" s="10">
        <f>G46*(1+$B$7)</f>
        <v>128</v>
      </c>
    </row>
    <row r="47" spans="1:8" ht="12.75">
      <c r="A47" s="14" t="s">
        <v>16</v>
      </c>
      <c r="B47" s="4"/>
      <c r="C47" s="15">
        <f aca="true" t="shared" si="5" ref="C47:H47">B41*$B$12</f>
        <v>23.999999999999993</v>
      </c>
      <c r="D47" s="15">
        <f t="shared" si="5"/>
        <v>23.999999999999996</v>
      </c>
      <c r="E47" s="15">
        <f t="shared" si="5"/>
        <v>23.999999999999996</v>
      </c>
      <c r="F47" s="15">
        <f t="shared" si="5"/>
        <v>23.999999999999996</v>
      </c>
      <c r="G47" s="15">
        <f t="shared" si="5"/>
        <v>24</v>
      </c>
      <c r="H47" s="15">
        <f t="shared" si="5"/>
        <v>24</v>
      </c>
    </row>
    <row r="48" spans="1:8" ht="12.75">
      <c r="A48" s="2" t="s">
        <v>52</v>
      </c>
      <c r="B48" s="4"/>
      <c r="C48" s="13">
        <f aca="true" t="shared" si="6" ref="C48:H48">C46-C47</f>
        <v>104</v>
      </c>
      <c r="D48" s="13">
        <f t="shared" si="6"/>
        <v>104</v>
      </c>
      <c r="E48" s="13">
        <f t="shared" si="6"/>
        <v>104</v>
      </c>
      <c r="F48" s="13">
        <f t="shared" si="6"/>
        <v>104</v>
      </c>
      <c r="G48" s="13">
        <f t="shared" si="6"/>
        <v>104</v>
      </c>
      <c r="H48" s="13">
        <f t="shared" si="6"/>
        <v>104</v>
      </c>
    </row>
    <row r="49" spans="1:8" ht="12.75">
      <c r="A49" s="14" t="s">
        <v>20</v>
      </c>
      <c r="B49" s="4"/>
      <c r="C49" s="13">
        <f aca="true" t="shared" si="7" ref="C49:H49">C48*$B$10</f>
        <v>10.4</v>
      </c>
      <c r="D49" s="13">
        <f t="shared" si="7"/>
        <v>10.4</v>
      </c>
      <c r="E49" s="13">
        <f t="shared" si="7"/>
        <v>10.4</v>
      </c>
      <c r="F49" s="13">
        <f t="shared" si="7"/>
        <v>10.4</v>
      </c>
      <c r="G49" s="13">
        <f t="shared" si="7"/>
        <v>10.4</v>
      </c>
      <c r="H49" s="13">
        <f t="shared" si="7"/>
        <v>10.4</v>
      </c>
    </row>
    <row r="50" spans="1:8" ht="12.75">
      <c r="A50" s="2" t="s">
        <v>51</v>
      </c>
      <c r="B50" s="4"/>
      <c r="C50" s="13">
        <f aca="true" t="shared" si="8" ref="C50:H50">C46-C49-C32</f>
        <v>117.6</v>
      </c>
      <c r="D50" s="13">
        <f t="shared" si="8"/>
        <v>117.6</v>
      </c>
      <c r="E50" s="13">
        <f t="shared" si="8"/>
        <v>117.6</v>
      </c>
      <c r="F50" s="13">
        <f t="shared" si="8"/>
        <v>117.6</v>
      </c>
      <c r="G50" s="13">
        <f t="shared" si="8"/>
        <v>117.6</v>
      </c>
      <c r="H50" s="13">
        <f t="shared" si="8"/>
        <v>117.6</v>
      </c>
    </row>
    <row r="51" spans="1:8" ht="12.75">
      <c r="A51" s="2" t="s">
        <v>9</v>
      </c>
      <c r="B51" s="4"/>
      <c r="C51" s="13"/>
      <c r="D51" s="13"/>
      <c r="E51" s="13"/>
      <c r="F51" s="13"/>
      <c r="G51" s="13">
        <f>H50/(B23-B7)</f>
        <v>1230</v>
      </c>
      <c r="H51" s="13"/>
    </row>
    <row r="52" spans="1:8" ht="13.5" thickBot="1">
      <c r="A52" s="2" t="s">
        <v>50</v>
      </c>
      <c r="B52" s="4"/>
      <c r="C52" s="13">
        <f>(C50+C51)/(1+$B$23)^C45</f>
        <v>107.33748886910061</v>
      </c>
      <c r="D52" s="13">
        <f>(D50+D51)/(1+$B$23)^D45</f>
        <v>97.97054861160117</v>
      </c>
      <c r="E52" s="13">
        <f>(E50+E51)/(1+$B$23)^E45</f>
        <v>89.42102611477401</v>
      </c>
      <c r="F52" s="13">
        <f>(F50+F51)/(1+$B$23)^F45</f>
        <v>81.61758839505195</v>
      </c>
      <c r="G52" s="13">
        <f>(G50+G51)/(1+$B$23)^G45</f>
        <v>853.653348009472</v>
      </c>
      <c r="H52" s="13"/>
    </row>
    <row r="53" spans="1:8" ht="13.5" thickBot="1">
      <c r="A53" s="1" t="s">
        <v>10</v>
      </c>
      <c r="B53" s="16">
        <f>SUM(C52:G52)</f>
        <v>1229.9999999999998</v>
      </c>
      <c r="C53" s="13"/>
      <c r="D53" s="13"/>
      <c r="E53" s="13"/>
      <c r="F53" s="13"/>
      <c r="G53" s="13"/>
      <c r="H53" s="13"/>
    </row>
    <row r="54" spans="1:8" ht="13.5" thickBot="1">
      <c r="A54" s="1" t="s">
        <v>11</v>
      </c>
      <c r="B54" s="16">
        <f>B53-B41</f>
        <v>929.9999999999999</v>
      </c>
      <c r="C54" s="13"/>
      <c r="D54" s="13"/>
      <c r="E54" s="13"/>
      <c r="F54" s="13"/>
      <c r="G54" s="13"/>
      <c r="H54" s="13"/>
    </row>
    <row r="55" spans="2:8" ht="12.75">
      <c r="B55" s="4"/>
      <c r="H55" s="4"/>
    </row>
    <row r="56" spans="1:8" ht="12.75">
      <c r="A56" s="1" t="s">
        <v>43</v>
      </c>
      <c r="B56" s="4"/>
      <c r="H56" s="4"/>
    </row>
    <row r="57" spans="1:8" ht="13.5" thickBot="1">
      <c r="A57" s="7" t="s">
        <v>7</v>
      </c>
      <c r="B57" s="8">
        <v>0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</row>
    <row r="58" spans="1:8" ht="13.5" thickTop="1">
      <c r="A58" s="2" t="s">
        <v>48</v>
      </c>
      <c r="B58" s="10">
        <f>B5</f>
        <v>128</v>
      </c>
      <c r="C58" s="10">
        <f>B58*(1+$B$6)</f>
        <v>128</v>
      </c>
      <c r="D58" s="10">
        <f>C58*(1+$B$6)</f>
        <v>128</v>
      </c>
      <c r="E58" s="10">
        <f>D58*(1+$B$6)</f>
        <v>128</v>
      </c>
      <c r="F58" s="10">
        <f>E58*(1+$B$6)</f>
        <v>128</v>
      </c>
      <c r="G58" s="10">
        <f>F58*(1+$B$6)</f>
        <v>128</v>
      </c>
      <c r="H58" s="10">
        <f>G58*(1+$B$7)</f>
        <v>128</v>
      </c>
    </row>
    <row r="59" spans="1:8" ht="12.75">
      <c r="A59" s="14" t="s">
        <v>16</v>
      </c>
      <c r="B59" s="23"/>
      <c r="C59" s="13">
        <f aca="true" t="shared" si="9" ref="C59:H59">$B$12*B41</f>
        <v>23.999999999999993</v>
      </c>
      <c r="D59" s="13">
        <f t="shared" si="9"/>
        <v>23.999999999999996</v>
      </c>
      <c r="E59" s="13">
        <f t="shared" si="9"/>
        <v>23.999999999999996</v>
      </c>
      <c r="F59" s="13">
        <f t="shared" si="9"/>
        <v>23.999999999999996</v>
      </c>
      <c r="G59" s="13">
        <f t="shared" si="9"/>
        <v>24</v>
      </c>
      <c r="H59" s="13">
        <f t="shared" si="9"/>
        <v>24</v>
      </c>
    </row>
    <row r="60" spans="1:8" ht="12.75">
      <c r="A60" s="2" t="s">
        <v>52</v>
      </c>
      <c r="B60" s="23"/>
      <c r="C60" s="13">
        <f aca="true" t="shared" si="10" ref="C60:H60">C58-C59</f>
        <v>104</v>
      </c>
      <c r="D60" s="13">
        <f t="shared" si="10"/>
        <v>104</v>
      </c>
      <c r="E60" s="13">
        <f t="shared" si="10"/>
        <v>104</v>
      </c>
      <c r="F60" s="13">
        <f t="shared" si="10"/>
        <v>104</v>
      </c>
      <c r="G60" s="13">
        <f t="shared" si="10"/>
        <v>104</v>
      </c>
      <c r="H60" s="13">
        <f t="shared" si="10"/>
        <v>104</v>
      </c>
    </row>
    <row r="61" spans="1:8" ht="12.75">
      <c r="A61" s="14" t="s">
        <v>20</v>
      </c>
      <c r="B61" s="23"/>
      <c r="C61" s="13">
        <f aca="true" t="shared" si="11" ref="C61:H61">$B$10*C60</f>
        <v>10.4</v>
      </c>
      <c r="D61" s="13">
        <f t="shared" si="11"/>
        <v>10.4</v>
      </c>
      <c r="E61" s="13">
        <f t="shared" si="11"/>
        <v>10.4</v>
      </c>
      <c r="F61" s="13">
        <f t="shared" si="11"/>
        <v>10.4</v>
      </c>
      <c r="G61" s="13">
        <f t="shared" si="11"/>
        <v>10.4</v>
      </c>
      <c r="H61" s="13">
        <f t="shared" si="11"/>
        <v>10.4</v>
      </c>
    </row>
    <row r="62" spans="1:8" ht="12.75">
      <c r="A62" s="2" t="s">
        <v>17</v>
      </c>
      <c r="B62" s="23"/>
      <c r="C62" s="13">
        <f aca="true" t="shared" si="12" ref="C62:H62">C60-C61</f>
        <v>93.6</v>
      </c>
      <c r="D62" s="13">
        <f t="shared" si="12"/>
        <v>93.6</v>
      </c>
      <c r="E62" s="13">
        <f t="shared" si="12"/>
        <v>93.6</v>
      </c>
      <c r="F62" s="13">
        <f t="shared" si="12"/>
        <v>93.6</v>
      </c>
      <c r="G62" s="13">
        <f t="shared" si="12"/>
        <v>93.6</v>
      </c>
      <c r="H62" s="13">
        <f t="shared" si="12"/>
        <v>93.6</v>
      </c>
    </row>
    <row r="63" spans="1:8" ht="12.75">
      <c r="A63" s="2" t="s">
        <v>8</v>
      </c>
      <c r="B63" s="23"/>
      <c r="C63" s="13">
        <f aca="true" t="shared" si="13" ref="C63:H63">C32</f>
        <v>0</v>
      </c>
      <c r="D63" s="13">
        <f t="shared" si="13"/>
        <v>0</v>
      </c>
      <c r="E63" s="13">
        <f t="shared" si="13"/>
        <v>0</v>
      </c>
      <c r="F63" s="13">
        <f t="shared" si="13"/>
        <v>0</v>
      </c>
      <c r="G63" s="13">
        <f t="shared" si="13"/>
        <v>0</v>
      </c>
      <c r="H63" s="13">
        <f t="shared" si="13"/>
        <v>0</v>
      </c>
    </row>
    <row r="64" spans="1:8" ht="12.75">
      <c r="A64" s="2" t="s">
        <v>18</v>
      </c>
      <c r="B64" s="23"/>
      <c r="C64" s="13">
        <f aca="true" t="shared" si="14" ref="C64:H64">C41-B41</f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2.75">
      <c r="A65" s="2" t="s">
        <v>53</v>
      </c>
      <c r="B65" s="23"/>
      <c r="C65" s="13">
        <f aca="true" t="shared" si="15" ref="C65:H65">C62-C63+C64</f>
        <v>93.6</v>
      </c>
      <c r="D65" s="13">
        <f t="shared" si="15"/>
        <v>93.6</v>
      </c>
      <c r="E65" s="13">
        <f t="shared" si="15"/>
        <v>93.6</v>
      </c>
      <c r="F65" s="13">
        <f t="shared" si="15"/>
        <v>93.6</v>
      </c>
      <c r="G65" s="13">
        <f t="shared" si="15"/>
        <v>93.6</v>
      </c>
      <c r="H65" s="13">
        <f t="shared" si="15"/>
        <v>93.6</v>
      </c>
    </row>
    <row r="66" spans="1:8" ht="12.75">
      <c r="A66" s="2" t="s">
        <v>19</v>
      </c>
      <c r="B66" s="23"/>
      <c r="C66" s="13"/>
      <c r="D66" s="13"/>
      <c r="E66" s="13"/>
      <c r="F66" s="13"/>
      <c r="G66" s="13">
        <f>H65/(B20-B7)</f>
        <v>929.9999999999999</v>
      </c>
      <c r="H66" s="13"/>
    </row>
    <row r="67" spans="1:8" ht="13.5" thickBot="1">
      <c r="A67" s="2" t="s">
        <v>50</v>
      </c>
      <c r="B67" s="23"/>
      <c r="C67" s="13">
        <f>C65/(1+$B$20)^C26</f>
        <v>85.04103165298945</v>
      </c>
      <c r="D67" s="13">
        <f>D65/(1+$B$20)^D26</f>
        <v>77.26471222868327</v>
      </c>
      <c r="E67" s="13">
        <f>E65/(1+$B$20)^E26</f>
        <v>70.19947476814717</v>
      </c>
      <c r="F67" s="13">
        <f>F65/(1+$B$20)^F26</f>
        <v>63.78029653612435</v>
      </c>
      <c r="G67" s="13">
        <f>(G65+G66)/(1+B20)^$G$26</f>
        <v>633.714484814056</v>
      </c>
      <c r="H67" s="13"/>
    </row>
    <row r="68" spans="1:8" ht="13.5" thickBot="1">
      <c r="A68" s="1" t="s">
        <v>11</v>
      </c>
      <c r="B68" s="16">
        <f>SUM(C67:G67)</f>
        <v>930.0000000000002</v>
      </c>
      <c r="C68" s="23"/>
      <c r="D68" s="23"/>
      <c r="E68" s="23"/>
      <c r="F68" s="23"/>
      <c r="G68" s="23"/>
      <c r="H68" s="23"/>
    </row>
    <row r="69" spans="2:8" ht="12.75">
      <c r="B69" s="24"/>
      <c r="C69" s="24"/>
      <c r="D69" s="24"/>
      <c r="E69" s="24"/>
      <c r="F69" s="24"/>
      <c r="G69" s="24"/>
      <c r="H69" s="24"/>
    </row>
    <row r="70" ht="12.75">
      <c r="A70" s="1" t="s">
        <v>45</v>
      </c>
    </row>
    <row r="71" spans="1:8" ht="13.5" thickBot="1">
      <c r="A71" s="7" t="s">
        <v>7</v>
      </c>
      <c r="B71" s="8">
        <v>0</v>
      </c>
      <c r="C71" s="8">
        <v>1</v>
      </c>
      <c r="D71" s="8">
        <v>2</v>
      </c>
      <c r="E71" s="8">
        <v>3</v>
      </c>
      <c r="F71" s="8">
        <v>4</v>
      </c>
      <c r="G71" s="8">
        <v>5</v>
      </c>
      <c r="H71" s="8">
        <v>6</v>
      </c>
    </row>
    <row r="72" spans="1:8" ht="13.5" thickTop="1">
      <c r="A72" s="2" t="s">
        <v>48</v>
      </c>
      <c r="B72" s="10">
        <f>B5</f>
        <v>128</v>
      </c>
      <c r="C72" s="10">
        <f>B72*(1+$B$6)</f>
        <v>128</v>
      </c>
      <c r="D72" s="10">
        <f>C72*(1+$B$6)</f>
        <v>128</v>
      </c>
      <c r="E72" s="10">
        <f>D72*(1+$B$6)</f>
        <v>128</v>
      </c>
      <c r="F72" s="10">
        <f>E72*(1+$B$6)</f>
        <v>128</v>
      </c>
      <c r="G72" s="10">
        <f>F72*(1+$B$6)</f>
        <v>128</v>
      </c>
      <c r="H72" s="10">
        <f>G72*(1+$B$7)</f>
        <v>128</v>
      </c>
    </row>
    <row r="73" spans="1:8" ht="12.75">
      <c r="A73" s="14" t="s">
        <v>20</v>
      </c>
      <c r="C73" s="13">
        <f aca="true" t="shared" si="16" ref="C73:H73">C72*$B$10</f>
        <v>12.8</v>
      </c>
      <c r="D73" s="13">
        <f t="shared" si="16"/>
        <v>12.8</v>
      </c>
      <c r="E73" s="13">
        <f t="shared" si="16"/>
        <v>12.8</v>
      </c>
      <c r="F73" s="13">
        <f t="shared" si="16"/>
        <v>12.8</v>
      </c>
      <c r="G73" s="13">
        <f t="shared" si="16"/>
        <v>12.8</v>
      </c>
      <c r="H73" s="13">
        <f t="shared" si="16"/>
        <v>12.8</v>
      </c>
    </row>
    <row r="74" spans="1:8" ht="12.75">
      <c r="A74" s="2" t="s">
        <v>17</v>
      </c>
      <c r="C74" s="13">
        <f aca="true" t="shared" si="17" ref="C74:H74">C72-C73</f>
        <v>115.2</v>
      </c>
      <c r="D74" s="13">
        <f t="shared" si="17"/>
        <v>115.2</v>
      </c>
      <c r="E74" s="13">
        <f t="shared" si="17"/>
        <v>115.2</v>
      </c>
      <c r="F74" s="13">
        <f t="shared" si="17"/>
        <v>115.2</v>
      </c>
      <c r="G74" s="13">
        <f t="shared" si="17"/>
        <v>115.2</v>
      </c>
      <c r="H74" s="13">
        <f t="shared" si="17"/>
        <v>115.2</v>
      </c>
    </row>
    <row r="75" spans="1:8" ht="12.75">
      <c r="A75" s="2" t="s">
        <v>8</v>
      </c>
      <c r="C75" s="13">
        <f aca="true" t="shared" si="18" ref="C75:H75">C74*C28</f>
        <v>0</v>
      </c>
      <c r="D75" s="13">
        <f t="shared" si="18"/>
        <v>0</v>
      </c>
      <c r="E75" s="13">
        <f t="shared" si="18"/>
        <v>0</v>
      </c>
      <c r="F75" s="13">
        <f t="shared" si="18"/>
        <v>0</v>
      </c>
      <c r="G75" s="13">
        <f t="shared" si="18"/>
        <v>0</v>
      </c>
      <c r="H75" s="13">
        <f t="shared" si="18"/>
        <v>0</v>
      </c>
    </row>
    <row r="76" spans="1:8" ht="12.75">
      <c r="A76" s="2" t="s">
        <v>49</v>
      </c>
      <c r="C76" s="13">
        <f aca="true" t="shared" si="19" ref="C76:H76">C74-C75</f>
        <v>115.2</v>
      </c>
      <c r="D76" s="13">
        <f t="shared" si="19"/>
        <v>115.2</v>
      </c>
      <c r="E76" s="13">
        <f t="shared" si="19"/>
        <v>115.2</v>
      </c>
      <c r="F76" s="13">
        <f t="shared" si="19"/>
        <v>115.2</v>
      </c>
      <c r="G76" s="13">
        <f t="shared" si="19"/>
        <v>115.2</v>
      </c>
      <c r="H76" s="13">
        <f t="shared" si="19"/>
        <v>115.2</v>
      </c>
    </row>
    <row r="77" spans="1:7" ht="12.75">
      <c r="A77" s="2" t="s">
        <v>9</v>
      </c>
      <c r="C77" s="13"/>
      <c r="D77" s="13"/>
      <c r="E77" s="13"/>
      <c r="F77" s="13"/>
      <c r="G77" s="13">
        <f>H76/(B19-B7)</f>
        <v>1200</v>
      </c>
    </row>
    <row r="78" spans="1:8" ht="13.5" thickBot="1">
      <c r="A78" s="2" t="s">
        <v>50</v>
      </c>
      <c r="C78" s="13">
        <f>(C76+C77)/(1+$B$19)^C71</f>
        <v>105.10948905109488</v>
      </c>
      <c r="D78" s="13">
        <f>(D76+D77)/(1+$B$19)^D71</f>
        <v>95.90281847727634</v>
      </c>
      <c r="E78" s="13">
        <f>(E76+E77)/(1+$B$19)^E71</f>
        <v>87.50257160335433</v>
      </c>
      <c r="F78" s="13">
        <f>(F76+F77)/(1+$B$19)^F71</f>
        <v>79.83811277678312</v>
      </c>
      <c r="G78" s="13">
        <f>(G76+G77)/(1+$B$19)^G71</f>
        <v>831.6470080914908</v>
      </c>
      <c r="H78" s="13"/>
    </row>
    <row r="79" spans="1:8" ht="13.5" thickBot="1">
      <c r="A79" s="1" t="s">
        <v>46</v>
      </c>
      <c r="B79" s="16">
        <f>SUM(C78:G78)</f>
        <v>1199.9999999999995</v>
      </c>
      <c r="C79" s="13"/>
      <c r="D79" s="13"/>
      <c r="E79" s="13"/>
      <c r="F79" s="13"/>
      <c r="G79" s="13"/>
      <c r="H79" s="13"/>
    </row>
    <row r="80" spans="1:8" ht="12.75">
      <c r="A80" s="2" t="s">
        <v>29</v>
      </c>
      <c r="C80" s="13">
        <f aca="true" t="shared" si="20" ref="C80:H80">B41*$B$12*$B$10</f>
        <v>2.3999999999999995</v>
      </c>
      <c r="D80" s="13">
        <f t="shared" si="20"/>
        <v>2.4</v>
      </c>
      <c r="E80" s="13">
        <f t="shared" si="20"/>
        <v>2.4</v>
      </c>
      <c r="F80" s="13">
        <f t="shared" si="20"/>
        <v>2.4</v>
      </c>
      <c r="G80" s="13">
        <f t="shared" si="20"/>
        <v>2.4000000000000004</v>
      </c>
      <c r="H80" s="13">
        <f t="shared" si="20"/>
        <v>2.4000000000000004</v>
      </c>
    </row>
    <row r="81" spans="1:8" ht="13.5" thickBot="1">
      <c r="A81" s="2" t="s">
        <v>47</v>
      </c>
      <c r="C81" s="13"/>
      <c r="D81" s="13"/>
      <c r="E81" s="13"/>
      <c r="F81" s="13"/>
      <c r="G81" s="13">
        <f>H80/(B12-B7)</f>
        <v>30.000000000000004</v>
      </c>
      <c r="H81" s="13"/>
    </row>
    <row r="82" spans="1:7" ht="13.5" thickBot="1">
      <c r="A82" s="1" t="s">
        <v>55</v>
      </c>
      <c r="B82" s="16">
        <f>SUM(C82:G82)</f>
        <v>30</v>
      </c>
      <c r="C82" s="15">
        <f>(C80+C81)/(1+$B$12)^C71</f>
        <v>2.2222222222222214</v>
      </c>
      <c r="D82" s="15">
        <f>(D80+D81)/(1+$B$12)^D71</f>
        <v>2.05761316872428</v>
      </c>
      <c r="E82" s="15">
        <f>(E80+E81)/(1+$B$12)^E71</f>
        <v>1.9051973784484069</v>
      </c>
      <c r="F82" s="15">
        <f>(F80+F81)/(1+$B$12)^F71</f>
        <v>1.7640716467114876</v>
      </c>
      <c r="G82" s="15">
        <f>(G80+G81)/(1+$B$12)^G71</f>
        <v>22.050895583893602</v>
      </c>
    </row>
    <row r="83" spans="1:2" ht="13.5" thickBot="1">
      <c r="A83" s="1" t="s">
        <v>10</v>
      </c>
      <c r="B83" s="16">
        <f>SUM(C82:G82)+B79</f>
        <v>1229.9999999999995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  <ignoredErrors>
    <ignoredError sqref="C75:H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85" zoomScaleNormal="85" zoomScalePageLayoutView="0" workbookViewId="0" topLeftCell="A67">
      <selection activeCell="H96" sqref="H96"/>
    </sheetView>
  </sheetViews>
  <sheetFormatPr defaultColWidth="11.421875" defaultRowHeight="12.75"/>
  <cols>
    <col min="1" max="1" width="51.8515625" style="2" customWidth="1"/>
    <col min="2" max="8" width="9.421875" style="2" customWidth="1"/>
    <col min="9" max="16384" width="11.421875" style="2" customWidth="1"/>
  </cols>
  <sheetData>
    <row r="1" spans="1:8" ht="15.75">
      <c r="A1" s="28" t="s">
        <v>65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66</v>
      </c>
      <c r="B2" s="28"/>
      <c r="C2" s="28"/>
      <c r="D2" s="28"/>
      <c r="E2" s="28"/>
      <c r="F2" s="28"/>
      <c r="G2" s="28"/>
      <c r="H2" s="28"/>
    </row>
    <row r="4" ht="12.75">
      <c r="A4" s="1" t="s">
        <v>34</v>
      </c>
    </row>
    <row r="5" spans="1:2" ht="12.75">
      <c r="A5" s="2" t="s">
        <v>0</v>
      </c>
      <c r="B5" s="2">
        <v>100</v>
      </c>
    </row>
    <row r="6" spans="1:2" ht="15.75">
      <c r="A6" s="2" t="s">
        <v>35</v>
      </c>
      <c r="B6" s="3">
        <v>0.1</v>
      </c>
    </row>
    <row r="7" spans="1:2" ht="15.75">
      <c r="A7" s="2" t="s">
        <v>36</v>
      </c>
      <c r="B7" s="3">
        <v>0.05</v>
      </c>
    </row>
    <row r="8" spans="1:2" ht="15.75">
      <c r="A8" s="2" t="s">
        <v>31</v>
      </c>
      <c r="B8" s="3">
        <v>0.12</v>
      </c>
    </row>
    <row r="9" spans="1:2" ht="15.75">
      <c r="A9" s="2" t="s">
        <v>32</v>
      </c>
      <c r="B9" s="3">
        <v>0.1</v>
      </c>
    </row>
    <row r="10" spans="1:2" ht="15.75">
      <c r="A10" s="2" t="s">
        <v>33</v>
      </c>
      <c r="B10" s="3">
        <v>0.25</v>
      </c>
    </row>
    <row r="11" spans="1:2" ht="12.75">
      <c r="A11" s="2" t="s">
        <v>1</v>
      </c>
      <c r="B11" s="3">
        <v>0.2</v>
      </c>
    </row>
    <row r="12" spans="1:2" ht="15.75">
      <c r="A12" s="2" t="s">
        <v>37</v>
      </c>
      <c r="B12" s="3">
        <v>0.07</v>
      </c>
    </row>
    <row r="13" spans="1:2" ht="15.75">
      <c r="A13" s="2" t="s">
        <v>38</v>
      </c>
      <c r="B13" s="3">
        <v>0.05</v>
      </c>
    </row>
    <row r="14" spans="1:2" ht="15.75">
      <c r="A14" s="2" t="s">
        <v>40</v>
      </c>
      <c r="B14" s="25">
        <v>0.6736842105263159</v>
      </c>
    </row>
    <row r="15" spans="1:2" ht="12.75">
      <c r="A15" s="2" t="s">
        <v>56</v>
      </c>
      <c r="B15" s="25">
        <f>B14*(1+(1-B10)*B11/(1-B11))</f>
        <v>0.8000000000000002</v>
      </c>
    </row>
    <row r="16" spans="1:2" ht="12.75">
      <c r="A16" s="2" t="s">
        <v>27</v>
      </c>
      <c r="B16" s="9">
        <v>0.1</v>
      </c>
    </row>
    <row r="17" ht="12.75">
      <c r="B17" s="3"/>
    </row>
    <row r="18" spans="1:8" ht="12.75">
      <c r="A18" s="1" t="s">
        <v>3</v>
      </c>
      <c r="B18" s="4"/>
      <c r="D18" s="4"/>
      <c r="E18" s="4"/>
      <c r="F18" s="4"/>
      <c r="G18" s="4"/>
      <c r="H18" s="4"/>
    </row>
    <row r="19" spans="1:8" ht="12.75">
      <c r="A19" s="2" t="s">
        <v>60</v>
      </c>
      <c r="B19" s="26">
        <f>B13+B14*B16</f>
        <v>0.1173684210526316</v>
      </c>
      <c r="D19" s="5"/>
      <c r="E19" s="4"/>
      <c r="F19" s="4"/>
      <c r="G19" s="4"/>
      <c r="H19" s="4"/>
    </row>
    <row r="20" spans="1:8" ht="15.75">
      <c r="A20" s="2" t="s">
        <v>59</v>
      </c>
      <c r="B20" s="26">
        <f>B13+B15*B16</f>
        <v>0.13</v>
      </c>
      <c r="D20" s="4"/>
      <c r="E20" s="4"/>
      <c r="F20" s="4"/>
      <c r="G20" s="4"/>
      <c r="H20" s="4"/>
    </row>
    <row r="21" spans="1:8" ht="12.75">
      <c r="A21" s="2" t="s">
        <v>4</v>
      </c>
      <c r="B21" s="26">
        <f>B12*(1-$B$10)</f>
        <v>0.052500000000000005</v>
      </c>
      <c r="D21" s="5"/>
      <c r="E21" s="5"/>
      <c r="F21" s="5"/>
      <c r="G21" s="5"/>
      <c r="H21" s="5"/>
    </row>
    <row r="22" spans="1:8" ht="12.75">
      <c r="A22" s="2" t="s">
        <v>57</v>
      </c>
      <c r="B22" s="27">
        <f>(1-B11)*B20+B11*B21</f>
        <v>0.11450000000000002</v>
      </c>
      <c r="D22" s="5"/>
      <c r="E22" s="5"/>
      <c r="F22" s="5"/>
      <c r="G22" s="5"/>
      <c r="H22" s="6"/>
    </row>
    <row r="23" spans="1:2" ht="12.75">
      <c r="A23" s="2" t="s">
        <v>58</v>
      </c>
      <c r="B23" s="26">
        <f>(1-B11)*B20+B11*B12</f>
        <v>0.11800000000000001</v>
      </c>
    </row>
    <row r="24" ht="12.75">
      <c r="C24" s="3"/>
    </row>
    <row r="25" spans="1:3" ht="12.75">
      <c r="A25" s="1" t="s">
        <v>42</v>
      </c>
      <c r="C25" s="3"/>
    </row>
    <row r="26" spans="1:8" ht="13.5" thickBot="1">
      <c r="A26" s="7" t="s">
        <v>7</v>
      </c>
      <c r="B26" s="8">
        <v>0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</row>
    <row r="27" spans="1:8" ht="13.5" thickTop="1">
      <c r="A27" s="2" t="s">
        <v>69</v>
      </c>
      <c r="B27" s="3"/>
      <c r="C27" s="3">
        <f>$B$6</f>
        <v>0.1</v>
      </c>
      <c r="D27" s="3">
        <f>$B$6</f>
        <v>0.1</v>
      </c>
      <c r="E27" s="3">
        <f>$B$6</f>
        <v>0.1</v>
      </c>
      <c r="F27" s="3">
        <f>$B$6</f>
        <v>0.1</v>
      </c>
      <c r="G27" s="3">
        <f>F27</f>
        <v>0.1</v>
      </c>
      <c r="H27" s="3">
        <f>B7</f>
        <v>0.05</v>
      </c>
    </row>
    <row r="28" spans="1:8" ht="12.75">
      <c r="A28" s="2" t="s">
        <v>70</v>
      </c>
      <c r="B28" s="5"/>
      <c r="C28" s="5">
        <f>C27/$B$8</f>
        <v>0.8333333333333334</v>
      </c>
      <c r="D28" s="5">
        <f>D27/$B$8</f>
        <v>0.8333333333333334</v>
      </c>
      <c r="E28" s="5">
        <f>E27/$B$8</f>
        <v>0.8333333333333334</v>
      </c>
      <c r="F28" s="5">
        <f>F27/$B$8</f>
        <v>0.8333333333333334</v>
      </c>
      <c r="G28" s="5">
        <f>G27/$B$8</f>
        <v>0.8333333333333334</v>
      </c>
      <c r="H28" s="9">
        <f>H27/B9</f>
        <v>0.5</v>
      </c>
    </row>
    <row r="29" spans="1:8" ht="12.75">
      <c r="A29" s="2" t="s">
        <v>48</v>
      </c>
      <c r="B29" s="10">
        <f>B5</f>
        <v>100</v>
      </c>
      <c r="C29" s="10">
        <f>B29*(1+$B$6)</f>
        <v>110.00000000000001</v>
      </c>
      <c r="D29" s="10">
        <f>C29*(1+$B$6)</f>
        <v>121.00000000000003</v>
      </c>
      <c r="E29" s="10">
        <f>D29*(1+$B$6)</f>
        <v>133.10000000000005</v>
      </c>
      <c r="F29" s="10">
        <f>E29*(1+$B$6)</f>
        <v>146.41000000000008</v>
      </c>
      <c r="G29" s="10">
        <f>F29*(1+$B$6)</f>
        <v>161.0510000000001</v>
      </c>
      <c r="H29" s="10">
        <f>G29*(1+B7)</f>
        <v>169.10355000000013</v>
      </c>
    </row>
    <row r="30" spans="1:8" ht="12.75">
      <c r="A30" s="14" t="s">
        <v>20</v>
      </c>
      <c r="B30" s="10"/>
      <c r="C30" s="10">
        <f aca="true" t="shared" si="0" ref="C30:H30">$B$10*C29</f>
        <v>27.500000000000004</v>
      </c>
      <c r="D30" s="10">
        <f t="shared" si="0"/>
        <v>30.250000000000007</v>
      </c>
      <c r="E30" s="10">
        <f t="shared" si="0"/>
        <v>33.27500000000001</v>
      </c>
      <c r="F30" s="10">
        <f t="shared" si="0"/>
        <v>36.60250000000002</v>
      </c>
      <c r="G30" s="10">
        <f t="shared" si="0"/>
        <v>40.262750000000025</v>
      </c>
      <c r="H30" s="10">
        <f t="shared" si="0"/>
        <v>42.27588750000003</v>
      </c>
    </row>
    <row r="31" spans="1:8" ht="15.75">
      <c r="A31" s="2" t="s">
        <v>44</v>
      </c>
      <c r="B31" s="10"/>
      <c r="C31" s="10">
        <f aca="true" t="shared" si="1" ref="C31:H31">C29-C30</f>
        <v>82.50000000000001</v>
      </c>
      <c r="D31" s="10">
        <f t="shared" si="1"/>
        <v>90.75000000000003</v>
      </c>
      <c r="E31" s="10">
        <f t="shared" si="1"/>
        <v>99.82500000000005</v>
      </c>
      <c r="F31" s="10">
        <f t="shared" si="1"/>
        <v>109.80750000000006</v>
      </c>
      <c r="G31" s="10">
        <f t="shared" si="1"/>
        <v>120.78825000000008</v>
      </c>
      <c r="H31" s="10">
        <f t="shared" si="1"/>
        <v>126.82766250000009</v>
      </c>
    </row>
    <row r="32" spans="1:8" ht="12.75">
      <c r="A32" s="2" t="s">
        <v>8</v>
      </c>
      <c r="B32" s="10"/>
      <c r="C32" s="10">
        <f aca="true" t="shared" si="2" ref="C32:H32">C28*C31</f>
        <v>68.75000000000001</v>
      </c>
      <c r="D32" s="10">
        <f t="shared" si="2"/>
        <v>75.62500000000003</v>
      </c>
      <c r="E32" s="10">
        <f t="shared" si="2"/>
        <v>83.18750000000004</v>
      </c>
      <c r="F32" s="10">
        <f t="shared" si="2"/>
        <v>91.50625000000005</v>
      </c>
      <c r="G32" s="10">
        <f t="shared" si="2"/>
        <v>100.65687500000007</v>
      </c>
      <c r="H32" s="10">
        <f t="shared" si="2"/>
        <v>63.413831250000044</v>
      </c>
    </row>
    <row r="33" spans="1:8" ht="12.75">
      <c r="A33" s="2" t="s">
        <v>49</v>
      </c>
      <c r="B33" s="10"/>
      <c r="C33" s="10">
        <f aca="true" t="shared" si="3" ref="C33:H33">C31-C32</f>
        <v>13.75</v>
      </c>
      <c r="D33" s="10">
        <f t="shared" si="3"/>
        <v>15.125</v>
      </c>
      <c r="E33" s="10">
        <f t="shared" si="3"/>
        <v>16.637500000000003</v>
      </c>
      <c r="F33" s="10">
        <f t="shared" si="3"/>
        <v>18.30125000000001</v>
      </c>
      <c r="G33" s="10">
        <f t="shared" si="3"/>
        <v>20.131375000000006</v>
      </c>
      <c r="H33" s="10">
        <f t="shared" si="3"/>
        <v>63.413831250000044</v>
      </c>
    </row>
    <row r="34" spans="1:8" ht="12.75">
      <c r="A34" s="2" t="s">
        <v>9</v>
      </c>
      <c r="B34" s="10"/>
      <c r="C34" s="10"/>
      <c r="D34" s="10"/>
      <c r="E34" s="10"/>
      <c r="F34" s="10"/>
      <c r="G34" s="10">
        <f>H33/(B22-B7)</f>
        <v>983.160174418605</v>
      </c>
      <c r="H34" s="4"/>
    </row>
    <row r="35" spans="1:8" ht="13.5" thickBot="1">
      <c r="A35" s="2" t="s">
        <v>50</v>
      </c>
      <c r="B35" s="10"/>
      <c r="C35" s="10">
        <f>(C33+C34)/(1+$B$22)^C26</f>
        <v>12.337371018393899</v>
      </c>
      <c r="D35" s="10">
        <f>(D33+D34)/(1+$B$22)^D26</f>
        <v>12.176857891640456</v>
      </c>
      <c r="E35" s="10">
        <f>(E33+E34)/(1+$B$22)^E26</f>
        <v>12.018433091794082</v>
      </c>
      <c r="F35" s="10">
        <f>(F33+F34)/(1+$B$22)^F26</f>
        <v>11.862069449056522</v>
      </c>
      <c r="G35" s="10">
        <f>(G33+G34)/(1+$B$22)^G26</f>
        <v>583.4810961691223</v>
      </c>
      <c r="H35" s="4"/>
    </row>
    <row r="36" spans="1:8" ht="13.5" thickBot="1">
      <c r="A36" s="1" t="s">
        <v>10</v>
      </c>
      <c r="B36" s="16">
        <f>SUM(C35:G35)</f>
        <v>631.8758276200073</v>
      </c>
      <c r="C36" s="11">
        <f>SUM(D35:$G$35)*(1+$B$22)^C26</f>
        <v>690.4756098824981</v>
      </c>
      <c r="D36" s="11">
        <f>SUM(E35:$G$35)*(1+$B$22)^D26</f>
        <v>754.4100672140441</v>
      </c>
      <c r="E36" s="11">
        <f>SUM(F35:$G$35)*(1+$B$22)^E26</f>
        <v>824.1525199100523</v>
      </c>
      <c r="F36" s="11">
        <f>SUM(G35:$G$35)*(1+$B$22)^F26</f>
        <v>900.2167334397533</v>
      </c>
      <c r="G36" s="12">
        <f>G34</f>
        <v>983.160174418605</v>
      </c>
      <c r="H36" s="12">
        <f>H33*(1+B7)/(B22-B7)</f>
        <v>1032.3181831395354</v>
      </c>
    </row>
    <row r="37" spans="1:8" ht="13.5" thickBot="1">
      <c r="A37" s="1" t="s">
        <v>11</v>
      </c>
      <c r="B37" s="16">
        <f>(1-B11)*B36</f>
        <v>505.50066209600584</v>
      </c>
      <c r="C37" s="13"/>
      <c r="D37" s="13"/>
      <c r="E37" s="13"/>
      <c r="F37" s="13"/>
      <c r="G37" s="13"/>
      <c r="H37" s="4"/>
    </row>
    <row r="38" spans="1:8" ht="13.5" thickBot="1">
      <c r="A38" s="1" t="s">
        <v>12</v>
      </c>
      <c r="B38" s="16">
        <f>B11*B36</f>
        <v>126.37516552400146</v>
      </c>
      <c r="C38" s="13"/>
      <c r="D38" s="13"/>
      <c r="E38" s="13"/>
      <c r="F38" s="13"/>
      <c r="G38" s="13"/>
      <c r="H38" s="4"/>
    </row>
    <row r="39" spans="2:8" ht="12.75">
      <c r="B39" s="4"/>
      <c r="F39" s="13"/>
      <c r="G39" s="13"/>
      <c r="H39" s="4"/>
    </row>
    <row r="40" spans="1:8" ht="12.75">
      <c r="A40" s="1" t="s">
        <v>13</v>
      </c>
      <c r="B40" s="4"/>
      <c r="G40" s="13"/>
      <c r="H40" s="4"/>
    </row>
    <row r="41" spans="1:8" ht="12.75">
      <c r="A41" s="2" t="s">
        <v>14</v>
      </c>
      <c r="B41" s="10">
        <f>B38</f>
        <v>126.37516552400146</v>
      </c>
      <c r="C41" s="10">
        <f aca="true" t="shared" si="4" ref="C41:H41">$B$11*C36</f>
        <v>138.09512197649963</v>
      </c>
      <c r="D41" s="10">
        <f t="shared" si="4"/>
        <v>150.88201344280884</v>
      </c>
      <c r="E41" s="10">
        <f t="shared" si="4"/>
        <v>164.83050398201047</v>
      </c>
      <c r="F41" s="10">
        <f t="shared" si="4"/>
        <v>180.04334668795067</v>
      </c>
      <c r="G41" s="10">
        <f t="shared" si="4"/>
        <v>196.63203488372102</v>
      </c>
      <c r="H41" s="10">
        <f t="shared" si="4"/>
        <v>206.4636366279071</v>
      </c>
    </row>
    <row r="42" spans="1:8" ht="12.75">
      <c r="A42" s="2" t="s">
        <v>15</v>
      </c>
      <c r="B42" s="10">
        <f aca="true" t="shared" si="5" ref="B42:H42">B36-B41</f>
        <v>505.50066209600584</v>
      </c>
      <c r="C42" s="10">
        <f t="shared" si="5"/>
        <v>552.3804879059985</v>
      </c>
      <c r="D42" s="10">
        <f t="shared" si="5"/>
        <v>603.5280537712354</v>
      </c>
      <c r="E42" s="10">
        <f t="shared" si="5"/>
        <v>659.3220159280419</v>
      </c>
      <c r="F42" s="10">
        <f t="shared" si="5"/>
        <v>720.1733867518026</v>
      </c>
      <c r="G42" s="10">
        <f t="shared" si="5"/>
        <v>786.5281395348841</v>
      </c>
      <c r="H42" s="10">
        <f t="shared" si="5"/>
        <v>825.8545465116283</v>
      </c>
    </row>
    <row r="43" spans="2:8" ht="12.75">
      <c r="B43" s="10"/>
      <c r="C43" s="10"/>
      <c r="D43" s="10"/>
      <c r="E43" s="10"/>
      <c r="F43" s="10"/>
      <c r="G43" s="10"/>
      <c r="H43" s="10"/>
    </row>
    <row r="44" spans="1:8" ht="12.75">
      <c r="A44" s="1" t="s">
        <v>22</v>
      </c>
      <c r="B44" s="10"/>
      <c r="C44" s="10"/>
      <c r="D44" s="10"/>
      <c r="E44" s="10"/>
      <c r="F44" s="10"/>
      <c r="G44" s="10"/>
      <c r="H44" s="10"/>
    </row>
    <row r="45" spans="1:8" ht="12.75">
      <c r="A45" s="2" t="s">
        <v>61</v>
      </c>
      <c r="B45" s="10"/>
      <c r="C45" s="10">
        <f aca="true" t="shared" si="6" ref="C45:H45">B41</f>
        <v>126.37516552400146</v>
      </c>
      <c r="D45" s="10">
        <f t="shared" si="6"/>
        <v>138.09512197649963</v>
      </c>
      <c r="E45" s="10">
        <f t="shared" si="6"/>
        <v>150.88201344280884</v>
      </c>
      <c r="F45" s="10">
        <f t="shared" si="6"/>
        <v>164.83050398201047</v>
      </c>
      <c r="G45" s="10">
        <f t="shared" si="6"/>
        <v>180.04334668795067</v>
      </c>
      <c r="H45" s="10">
        <f t="shared" si="6"/>
        <v>196.63203488372102</v>
      </c>
    </row>
    <row r="46" spans="1:8" ht="12.75">
      <c r="A46" s="2" t="s">
        <v>62</v>
      </c>
      <c r="B46" s="10"/>
      <c r="C46" s="10">
        <f aca="true" t="shared" si="7" ref="C46:H46">C41-B41</f>
        <v>11.719956452498167</v>
      </c>
      <c r="D46" s="10">
        <f t="shared" si="7"/>
        <v>12.786891466309214</v>
      </c>
      <c r="E46" s="10">
        <f t="shared" si="7"/>
        <v>13.948490539201629</v>
      </c>
      <c r="F46" s="10">
        <f t="shared" si="7"/>
        <v>15.212842705940204</v>
      </c>
      <c r="G46" s="10">
        <f t="shared" si="7"/>
        <v>16.588688195770345</v>
      </c>
      <c r="H46" s="10">
        <f t="shared" si="7"/>
        <v>9.831601744186088</v>
      </c>
    </row>
    <row r="47" spans="1:8" ht="12.75">
      <c r="A47" s="2" t="s">
        <v>23</v>
      </c>
      <c r="B47" s="10"/>
      <c r="C47" s="10">
        <f aca="true" t="shared" si="8" ref="C47:H47">C45*$B$12</f>
        <v>8.846261586680104</v>
      </c>
      <c r="D47" s="10">
        <f t="shared" si="8"/>
        <v>9.666658538354975</v>
      </c>
      <c r="E47" s="10">
        <f t="shared" si="8"/>
        <v>10.56174094099662</v>
      </c>
      <c r="F47" s="10">
        <f t="shared" si="8"/>
        <v>11.538135278740734</v>
      </c>
      <c r="G47" s="10">
        <f t="shared" si="8"/>
        <v>12.603034268156549</v>
      </c>
      <c r="H47" s="10">
        <f t="shared" si="8"/>
        <v>13.764242441860473</v>
      </c>
    </row>
    <row r="48" spans="1:8" ht="12.75">
      <c r="A48" s="2" t="s">
        <v>63</v>
      </c>
      <c r="B48" s="10"/>
      <c r="C48" s="10">
        <f aca="true" t="shared" si="9" ref="C48:H48">C45+C46</f>
        <v>138.09512197649963</v>
      </c>
      <c r="D48" s="10">
        <f t="shared" si="9"/>
        <v>150.88201344280884</v>
      </c>
      <c r="E48" s="10">
        <f t="shared" si="9"/>
        <v>164.83050398201047</v>
      </c>
      <c r="F48" s="10">
        <f t="shared" si="9"/>
        <v>180.04334668795067</v>
      </c>
      <c r="G48" s="10">
        <f t="shared" si="9"/>
        <v>196.63203488372102</v>
      </c>
      <c r="H48" s="10">
        <f t="shared" si="9"/>
        <v>206.4636366279071</v>
      </c>
    </row>
    <row r="49" spans="2:8" ht="12.75">
      <c r="B49" s="10"/>
      <c r="C49" s="10"/>
      <c r="D49" s="10"/>
      <c r="E49" s="10"/>
      <c r="F49" s="10"/>
      <c r="G49" s="10"/>
      <c r="H49" s="10"/>
    </row>
    <row r="50" spans="1:8" ht="12.75">
      <c r="A50" s="1" t="s">
        <v>41</v>
      </c>
      <c r="B50" s="4"/>
      <c r="H50" s="4"/>
    </row>
    <row r="51" spans="1:8" ht="13.5" thickBot="1">
      <c r="A51" s="7" t="s">
        <v>7</v>
      </c>
      <c r="B51" s="8">
        <v>0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</row>
    <row r="52" spans="1:8" ht="13.5" thickTop="1">
      <c r="A52" s="2" t="s">
        <v>48</v>
      </c>
      <c r="B52" s="10">
        <f>B5</f>
        <v>100</v>
      </c>
      <c r="C52" s="10">
        <f>B52*(1+$B$6)</f>
        <v>110.00000000000001</v>
      </c>
      <c r="D52" s="10">
        <f>C52*(1+$B$6)</f>
        <v>121.00000000000003</v>
      </c>
      <c r="E52" s="10">
        <f>D52*(1+$B$6)</f>
        <v>133.10000000000005</v>
      </c>
      <c r="F52" s="10">
        <f>E52*(1+$B$6)</f>
        <v>146.41000000000008</v>
      </c>
      <c r="G52" s="10">
        <f>F52*(1+$B$6)</f>
        <v>161.0510000000001</v>
      </c>
      <c r="H52" s="10">
        <f>G52*(1+$B$7)</f>
        <v>169.10355000000013</v>
      </c>
    </row>
    <row r="53" spans="1:8" ht="12.75">
      <c r="A53" s="14" t="s">
        <v>16</v>
      </c>
      <c r="B53" s="4"/>
      <c r="C53" s="15">
        <f aca="true" t="shared" si="10" ref="C53:H53">B41*$B$12</f>
        <v>8.846261586680104</v>
      </c>
      <c r="D53" s="15">
        <f t="shared" si="10"/>
        <v>9.666658538354975</v>
      </c>
      <c r="E53" s="15">
        <f t="shared" si="10"/>
        <v>10.56174094099662</v>
      </c>
      <c r="F53" s="15">
        <f t="shared" si="10"/>
        <v>11.538135278740734</v>
      </c>
      <c r="G53" s="15">
        <f t="shared" si="10"/>
        <v>12.603034268156549</v>
      </c>
      <c r="H53" s="15">
        <f t="shared" si="10"/>
        <v>13.764242441860473</v>
      </c>
    </row>
    <row r="54" spans="1:8" ht="12.75">
      <c r="A54" s="2" t="s">
        <v>52</v>
      </c>
      <c r="B54" s="4"/>
      <c r="C54" s="13">
        <f aca="true" t="shared" si="11" ref="C54:H54">C52-C53</f>
        <v>101.15373841331991</v>
      </c>
      <c r="D54" s="13">
        <f t="shared" si="11"/>
        <v>111.33334146164505</v>
      </c>
      <c r="E54" s="13">
        <f t="shared" si="11"/>
        <v>122.53825905900344</v>
      </c>
      <c r="F54" s="13">
        <f t="shared" si="11"/>
        <v>134.87186472125936</v>
      </c>
      <c r="G54" s="13">
        <f t="shared" si="11"/>
        <v>148.44796573184357</v>
      </c>
      <c r="H54" s="13">
        <f t="shared" si="11"/>
        <v>155.33930755813967</v>
      </c>
    </row>
    <row r="55" spans="1:8" ht="12.75">
      <c r="A55" s="14" t="s">
        <v>20</v>
      </c>
      <c r="B55" s="4"/>
      <c r="C55" s="13">
        <f aca="true" t="shared" si="12" ref="C55:H55">C54*$B$10</f>
        <v>25.28843460332998</v>
      </c>
      <c r="D55" s="13">
        <f t="shared" si="12"/>
        <v>27.833335365411262</v>
      </c>
      <c r="E55" s="13">
        <f t="shared" si="12"/>
        <v>30.63456476475086</v>
      </c>
      <c r="F55" s="13">
        <f t="shared" si="12"/>
        <v>33.71796618031484</v>
      </c>
      <c r="G55" s="13">
        <f t="shared" si="12"/>
        <v>37.11199143296089</v>
      </c>
      <c r="H55" s="13">
        <f t="shared" si="12"/>
        <v>38.83482688953492</v>
      </c>
    </row>
    <row r="56" spans="1:8" ht="12.75">
      <c r="A56" s="2" t="s">
        <v>8</v>
      </c>
      <c r="B56" s="4"/>
      <c r="C56" s="13">
        <f aca="true" t="shared" si="13" ref="C56:H56">C32</f>
        <v>68.75000000000001</v>
      </c>
      <c r="D56" s="13">
        <f t="shared" si="13"/>
        <v>75.62500000000003</v>
      </c>
      <c r="E56" s="13">
        <f t="shared" si="13"/>
        <v>83.18750000000004</v>
      </c>
      <c r="F56" s="13">
        <f t="shared" si="13"/>
        <v>91.50625000000005</v>
      </c>
      <c r="G56" s="13">
        <f t="shared" si="13"/>
        <v>100.65687500000007</v>
      </c>
      <c r="H56" s="13">
        <f t="shared" si="13"/>
        <v>63.413831250000044</v>
      </c>
    </row>
    <row r="57" spans="1:8" ht="12.75">
      <c r="A57" s="14" t="s">
        <v>21</v>
      </c>
      <c r="B57" s="4"/>
      <c r="C57" s="13">
        <f aca="true" t="shared" si="14" ref="C57:H57">C53</f>
        <v>8.846261586680104</v>
      </c>
      <c r="D57" s="13">
        <f t="shared" si="14"/>
        <v>9.666658538354975</v>
      </c>
      <c r="E57" s="13">
        <f t="shared" si="14"/>
        <v>10.56174094099662</v>
      </c>
      <c r="F57" s="13">
        <f t="shared" si="14"/>
        <v>11.538135278740734</v>
      </c>
      <c r="G57" s="13">
        <f t="shared" si="14"/>
        <v>12.603034268156549</v>
      </c>
      <c r="H57" s="13">
        <f t="shared" si="14"/>
        <v>13.764242441860473</v>
      </c>
    </row>
    <row r="58" spans="1:8" ht="12.75">
      <c r="A58" s="2" t="s">
        <v>64</v>
      </c>
      <c r="B58" s="4"/>
      <c r="C58" s="13">
        <f aca="true" t="shared" si="15" ref="C58:H58">C52-C55-C56</f>
        <v>15.961565396670025</v>
      </c>
      <c r="D58" s="13">
        <f t="shared" si="15"/>
        <v>17.54166463458874</v>
      </c>
      <c r="E58" s="13">
        <f t="shared" si="15"/>
        <v>19.277935235249146</v>
      </c>
      <c r="F58" s="13">
        <f t="shared" si="15"/>
        <v>21.185783819685184</v>
      </c>
      <c r="G58" s="13">
        <f t="shared" si="15"/>
        <v>23.28213356703914</v>
      </c>
      <c r="H58" s="13">
        <f t="shared" si="15"/>
        <v>66.85489186046516</v>
      </c>
    </row>
    <row r="59" spans="1:8" ht="12.75">
      <c r="A59" s="2" t="s">
        <v>9</v>
      </c>
      <c r="B59" s="4"/>
      <c r="C59" s="13"/>
      <c r="D59" s="13"/>
      <c r="E59" s="13"/>
      <c r="F59" s="13"/>
      <c r="G59" s="13">
        <f>H58/(B23-B7)</f>
        <v>983.1601744186052</v>
      </c>
      <c r="H59" s="13"/>
    </row>
    <row r="60" spans="1:8" ht="13.5" thickBot="1">
      <c r="A60" s="2" t="s">
        <v>50</v>
      </c>
      <c r="B60" s="4"/>
      <c r="C60" s="13">
        <f>(C58+C59)/(1+$B$23)^C51</f>
        <v>14.276892125822918</v>
      </c>
      <c r="D60" s="13">
        <f>(D58+D59)/(1+$B$23)^D51</f>
        <v>14.034184986118147</v>
      </c>
      <c r="E60" s="13">
        <f>(E58+E59)/(1+$B$23)^E51</f>
        <v>13.795425692292925</v>
      </c>
      <c r="F60" s="13">
        <f>(F58+F59)/(1+$B$23)^F51</f>
        <v>13.560550557417821</v>
      </c>
      <c r="G60" s="13">
        <f>(G58+G59)/(1+$B$23)^G51</f>
        <v>576.2087742583553</v>
      </c>
      <c r="H60" s="13"/>
    </row>
    <row r="61" spans="1:8" ht="13.5" thickBot="1">
      <c r="A61" s="1" t="s">
        <v>10</v>
      </c>
      <c r="B61" s="16">
        <f>SUM(C60:G60)</f>
        <v>631.8758276200072</v>
      </c>
      <c r="C61" s="13"/>
      <c r="D61" s="13"/>
      <c r="E61" s="13"/>
      <c r="F61" s="13"/>
      <c r="G61" s="13">
        <f>G58/(1+$B$23)^G51</f>
        <v>13.329496920328479</v>
      </c>
      <c r="H61" s="13"/>
    </row>
    <row r="62" spans="1:8" ht="13.5" thickBot="1">
      <c r="A62" s="1" t="s">
        <v>11</v>
      </c>
      <c r="B62" s="16">
        <f>B61-B41</f>
        <v>505.5006620960057</v>
      </c>
      <c r="C62" s="13"/>
      <c r="D62" s="13"/>
      <c r="E62" s="13"/>
      <c r="F62" s="13"/>
      <c r="G62" s="13">
        <f>G59/(1+$B$23)^G51</f>
        <v>562.8792773380268</v>
      </c>
      <c r="H62" s="13"/>
    </row>
    <row r="63" spans="2:8" ht="12.75">
      <c r="B63" s="4"/>
      <c r="H63" s="4"/>
    </row>
    <row r="64" spans="1:8" ht="12.75">
      <c r="A64" s="1" t="s">
        <v>43</v>
      </c>
      <c r="B64" s="4"/>
      <c r="H64" s="4"/>
    </row>
    <row r="65" spans="1:8" ht="13.5" thickBot="1">
      <c r="A65" s="7" t="s">
        <v>7</v>
      </c>
      <c r="B65" s="8">
        <v>0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</row>
    <row r="66" spans="1:8" ht="13.5" thickTop="1">
      <c r="A66" s="2" t="s">
        <v>48</v>
      </c>
      <c r="B66" s="10">
        <f>B5</f>
        <v>100</v>
      </c>
      <c r="C66" s="10">
        <f>B66*(1+$B$6)</f>
        <v>110.00000000000001</v>
      </c>
      <c r="D66" s="10">
        <f>C66*(1+$B$6)</f>
        <v>121.00000000000003</v>
      </c>
      <c r="E66" s="10">
        <f>D66*(1+$B$6)</f>
        <v>133.10000000000005</v>
      </c>
      <c r="F66" s="10">
        <f>E66*(1+$B$6)</f>
        <v>146.41000000000008</v>
      </c>
      <c r="G66" s="10">
        <f>F66*(1+$B$6)</f>
        <v>161.0510000000001</v>
      </c>
      <c r="H66" s="10">
        <f>G66*(1+$B$7)</f>
        <v>169.10355000000013</v>
      </c>
    </row>
    <row r="67" spans="1:8" ht="12.75">
      <c r="A67" s="14" t="s">
        <v>16</v>
      </c>
      <c r="B67" s="23"/>
      <c r="C67" s="13">
        <f aca="true" t="shared" si="16" ref="C67:H67">$B$12*B41</f>
        <v>8.846261586680104</v>
      </c>
      <c r="D67" s="13">
        <f t="shared" si="16"/>
        <v>9.666658538354975</v>
      </c>
      <c r="E67" s="13">
        <f t="shared" si="16"/>
        <v>10.56174094099662</v>
      </c>
      <c r="F67" s="13">
        <f t="shared" si="16"/>
        <v>11.538135278740734</v>
      </c>
      <c r="G67" s="13">
        <f t="shared" si="16"/>
        <v>12.603034268156549</v>
      </c>
      <c r="H67" s="13">
        <f t="shared" si="16"/>
        <v>13.764242441860473</v>
      </c>
    </row>
    <row r="68" spans="1:8" ht="12.75">
      <c r="A68" s="2" t="s">
        <v>52</v>
      </c>
      <c r="B68" s="23"/>
      <c r="C68" s="13">
        <f aca="true" t="shared" si="17" ref="C68:H68">C66-C67</f>
        <v>101.15373841331991</v>
      </c>
      <c r="D68" s="13">
        <f t="shared" si="17"/>
        <v>111.33334146164505</v>
      </c>
      <c r="E68" s="13">
        <f t="shared" si="17"/>
        <v>122.53825905900344</v>
      </c>
      <c r="F68" s="13">
        <f t="shared" si="17"/>
        <v>134.87186472125936</v>
      </c>
      <c r="G68" s="13">
        <f t="shared" si="17"/>
        <v>148.44796573184357</v>
      </c>
      <c r="H68" s="13">
        <f t="shared" si="17"/>
        <v>155.33930755813967</v>
      </c>
    </row>
    <row r="69" spans="1:8" ht="12.75">
      <c r="A69" s="14" t="s">
        <v>20</v>
      </c>
      <c r="B69" s="23"/>
      <c r="C69" s="13">
        <f aca="true" t="shared" si="18" ref="C69:H69">$B$10*C68</f>
        <v>25.28843460332998</v>
      </c>
      <c r="D69" s="13">
        <f t="shared" si="18"/>
        <v>27.833335365411262</v>
      </c>
      <c r="E69" s="13">
        <f t="shared" si="18"/>
        <v>30.63456476475086</v>
      </c>
      <c r="F69" s="13">
        <f t="shared" si="18"/>
        <v>33.71796618031484</v>
      </c>
      <c r="G69" s="13">
        <f t="shared" si="18"/>
        <v>37.11199143296089</v>
      </c>
      <c r="H69" s="13">
        <f t="shared" si="18"/>
        <v>38.83482688953492</v>
      </c>
    </row>
    <row r="70" spans="1:8" ht="12.75">
      <c r="A70" s="2" t="s">
        <v>17</v>
      </c>
      <c r="B70" s="23"/>
      <c r="C70" s="13">
        <f aca="true" t="shared" si="19" ref="C70:H70">C68-C69</f>
        <v>75.86530380998994</v>
      </c>
      <c r="D70" s="13">
        <f t="shared" si="19"/>
        <v>83.50000609623379</v>
      </c>
      <c r="E70" s="13">
        <f t="shared" si="19"/>
        <v>91.90369429425257</v>
      </c>
      <c r="F70" s="13">
        <f t="shared" si="19"/>
        <v>101.15389854094451</v>
      </c>
      <c r="G70" s="13">
        <f t="shared" si="19"/>
        <v>111.33597429888268</v>
      </c>
      <c r="H70" s="13">
        <f t="shared" si="19"/>
        <v>116.50448066860474</v>
      </c>
    </row>
    <row r="71" spans="1:8" ht="12.75">
      <c r="A71" s="2" t="s">
        <v>8</v>
      </c>
      <c r="B71" s="23"/>
      <c r="C71" s="13">
        <f aca="true" t="shared" si="20" ref="C71:H71">C32</f>
        <v>68.75000000000001</v>
      </c>
      <c r="D71" s="13">
        <f t="shared" si="20"/>
        <v>75.62500000000003</v>
      </c>
      <c r="E71" s="13">
        <f t="shared" si="20"/>
        <v>83.18750000000004</v>
      </c>
      <c r="F71" s="13">
        <f t="shared" si="20"/>
        <v>91.50625000000005</v>
      </c>
      <c r="G71" s="13">
        <f t="shared" si="20"/>
        <v>100.65687500000007</v>
      </c>
      <c r="H71" s="13">
        <f t="shared" si="20"/>
        <v>63.413831250000044</v>
      </c>
    </row>
    <row r="72" spans="1:8" ht="12.75">
      <c r="A72" s="2" t="s">
        <v>71</v>
      </c>
      <c r="B72" s="23"/>
      <c r="C72" s="13">
        <f aca="true" t="shared" si="21" ref="C72:H72">C41-B41</f>
        <v>11.719956452498167</v>
      </c>
      <c r="D72" s="13">
        <f t="shared" si="21"/>
        <v>12.786891466309214</v>
      </c>
      <c r="E72" s="13">
        <f t="shared" si="21"/>
        <v>13.948490539201629</v>
      </c>
      <c r="F72" s="13">
        <f t="shared" si="21"/>
        <v>15.212842705940204</v>
      </c>
      <c r="G72" s="13">
        <f t="shared" si="21"/>
        <v>16.588688195770345</v>
      </c>
      <c r="H72" s="13">
        <f t="shared" si="21"/>
        <v>9.831601744186088</v>
      </c>
    </row>
    <row r="73" spans="1:8" ht="12.75">
      <c r="A73" s="2" t="s">
        <v>53</v>
      </c>
      <c r="B73" s="23"/>
      <c r="C73" s="13">
        <f aca="true" t="shared" si="22" ref="C73:H73">C70-C71+C72</f>
        <v>18.83526026248809</v>
      </c>
      <c r="D73" s="13">
        <f t="shared" si="22"/>
        <v>20.661897562542975</v>
      </c>
      <c r="E73" s="13">
        <f t="shared" si="22"/>
        <v>22.66468483345416</v>
      </c>
      <c r="F73" s="13">
        <f t="shared" si="22"/>
        <v>24.860491246884663</v>
      </c>
      <c r="G73" s="13">
        <f t="shared" si="22"/>
        <v>27.26778749465295</v>
      </c>
      <c r="H73" s="13">
        <f t="shared" si="22"/>
        <v>62.922251162790786</v>
      </c>
    </row>
    <row r="74" spans="1:8" ht="12.75">
      <c r="A74" s="2" t="s">
        <v>19</v>
      </c>
      <c r="B74" s="23"/>
      <c r="C74" s="13"/>
      <c r="D74" s="13"/>
      <c r="E74" s="13"/>
      <c r="F74" s="13"/>
      <c r="G74" s="13">
        <f>H73/(B20-B7)</f>
        <v>786.5281395348848</v>
      </c>
      <c r="H74" s="13"/>
    </row>
    <row r="75" spans="1:8" ht="13.5" thickBot="1">
      <c r="A75" s="2" t="s">
        <v>50</v>
      </c>
      <c r="B75" s="23"/>
      <c r="C75" s="13">
        <f>(C73+C74)/(1+$B$20)^C26</f>
        <v>16.668371913706277</v>
      </c>
      <c r="D75" s="13">
        <f>(D73+D74)/(1+$B$20)^D26</f>
        <v>16.181296548314652</v>
      </c>
      <c r="E75" s="13">
        <f>(E73+E74)/(1+$B$20)^E26</f>
        <v>15.707763501798237</v>
      </c>
      <c r="F75" s="13">
        <f>(F73+F74)/(1+$B$20)^F26</f>
        <v>15.247404861023586</v>
      </c>
      <c r="G75" s="13">
        <f>(G73+G74)/(1+$B$20)^G26</f>
        <v>441.6958252711638</v>
      </c>
      <c r="H75" s="13"/>
    </row>
    <row r="76" spans="1:8" ht="13.5" thickBot="1">
      <c r="A76" s="1" t="s">
        <v>11</v>
      </c>
      <c r="B76" s="16">
        <f>SUM(C75:G75)</f>
        <v>505.5006620960066</v>
      </c>
      <c r="C76" s="23"/>
      <c r="D76" s="23"/>
      <c r="E76" s="23"/>
      <c r="F76" s="23"/>
      <c r="G76" s="24"/>
      <c r="H76" s="23"/>
    </row>
    <row r="77" spans="2:8" ht="12.75">
      <c r="B77" s="24"/>
      <c r="C77" s="24"/>
      <c r="D77" s="24"/>
      <c r="E77" s="24"/>
      <c r="F77" s="24"/>
      <c r="G77" s="24"/>
      <c r="H77" s="24"/>
    </row>
    <row r="78" ht="12.75">
      <c r="A78" s="1" t="s">
        <v>45</v>
      </c>
    </row>
    <row r="79" spans="1:8" ht="13.5" thickBot="1">
      <c r="A79" s="7" t="s">
        <v>7</v>
      </c>
      <c r="B79" s="8">
        <v>0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</row>
    <row r="80" spans="1:8" ht="13.5" thickTop="1">
      <c r="A80" s="2" t="s">
        <v>48</v>
      </c>
      <c r="B80" s="10">
        <f>B5</f>
        <v>100</v>
      </c>
      <c r="C80" s="10">
        <f>B80*(1+$B$6)</f>
        <v>110.00000000000001</v>
      </c>
      <c r="D80" s="10">
        <f>C80*(1+$B$6)</f>
        <v>121.00000000000003</v>
      </c>
      <c r="E80" s="10">
        <f>D80*(1+$B$6)</f>
        <v>133.10000000000005</v>
      </c>
      <c r="F80" s="10">
        <f>E80*(1+$B$6)</f>
        <v>146.41000000000008</v>
      </c>
      <c r="G80" s="10">
        <f>F80*(1+$B$6)</f>
        <v>161.0510000000001</v>
      </c>
      <c r="H80" s="10">
        <f>G80*(1+$B$7)</f>
        <v>169.10355000000013</v>
      </c>
    </row>
    <row r="81" spans="1:8" ht="12.75">
      <c r="A81" s="14" t="s">
        <v>20</v>
      </c>
      <c r="C81" s="13">
        <f aca="true" t="shared" si="23" ref="C81:H81">C80*$B$10</f>
        <v>27.500000000000004</v>
      </c>
      <c r="D81" s="13">
        <f t="shared" si="23"/>
        <v>30.250000000000007</v>
      </c>
      <c r="E81" s="13">
        <f t="shared" si="23"/>
        <v>33.27500000000001</v>
      </c>
      <c r="F81" s="13">
        <f t="shared" si="23"/>
        <v>36.60250000000002</v>
      </c>
      <c r="G81" s="13">
        <f t="shared" si="23"/>
        <v>40.262750000000025</v>
      </c>
      <c r="H81" s="13">
        <f t="shared" si="23"/>
        <v>42.27588750000003</v>
      </c>
    </row>
    <row r="82" spans="1:8" ht="12.75">
      <c r="A82" s="2" t="s">
        <v>17</v>
      </c>
      <c r="C82" s="13">
        <f aca="true" t="shared" si="24" ref="C82:H82">C80-C81</f>
        <v>82.50000000000001</v>
      </c>
      <c r="D82" s="13">
        <f t="shared" si="24"/>
        <v>90.75000000000003</v>
      </c>
      <c r="E82" s="13">
        <f t="shared" si="24"/>
        <v>99.82500000000005</v>
      </c>
      <c r="F82" s="13">
        <f t="shared" si="24"/>
        <v>109.80750000000006</v>
      </c>
      <c r="G82" s="13">
        <f t="shared" si="24"/>
        <v>120.78825000000008</v>
      </c>
      <c r="H82" s="13">
        <f t="shared" si="24"/>
        <v>126.82766250000009</v>
      </c>
    </row>
    <row r="83" spans="1:8" ht="12.75">
      <c r="A83" s="2" t="s">
        <v>8</v>
      </c>
      <c r="C83" s="13">
        <f aca="true" t="shared" si="25" ref="C83:H83">C82*C28</f>
        <v>68.75000000000001</v>
      </c>
      <c r="D83" s="13">
        <f t="shared" si="25"/>
        <v>75.62500000000003</v>
      </c>
      <c r="E83" s="13">
        <f t="shared" si="25"/>
        <v>83.18750000000004</v>
      </c>
      <c r="F83" s="13">
        <f t="shared" si="25"/>
        <v>91.50625000000005</v>
      </c>
      <c r="G83" s="13">
        <f t="shared" si="25"/>
        <v>100.65687500000007</v>
      </c>
      <c r="H83" s="13">
        <f t="shared" si="25"/>
        <v>63.413831250000044</v>
      </c>
    </row>
    <row r="84" spans="1:8" ht="12.75">
      <c r="A84" s="2" t="s">
        <v>49</v>
      </c>
      <c r="C84" s="13">
        <f aca="true" t="shared" si="26" ref="C84:H84">C82-C83</f>
        <v>13.75</v>
      </c>
      <c r="D84" s="13">
        <f t="shared" si="26"/>
        <v>15.125</v>
      </c>
      <c r="E84" s="13">
        <f t="shared" si="26"/>
        <v>16.637500000000003</v>
      </c>
      <c r="F84" s="13">
        <f t="shared" si="26"/>
        <v>18.30125000000001</v>
      </c>
      <c r="G84" s="13">
        <f t="shared" si="26"/>
        <v>20.131375000000006</v>
      </c>
      <c r="H84" s="13">
        <f t="shared" si="26"/>
        <v>63.413831250000044</v>
      </c>
    </row>
    <row r="85" spans="1:7" ht="12.75">
      <c r="A85" s="2" t="s">
        <v>9</v>
      </c>
      <c r="C85" s="13"/>
      <c r="D85" s="13"/>
      <c r="E85" s="13"/>
      <c r="F85" s="13"/>
      <c r="G85" s="13">
        <f>H84/(B19-B7)</f>
        <v>941.2990576171879</v>
      </c>
    </row>
    <row r="86" spans="1:8" ht="13.5" thickBot="1">
      <c r="A86" s="2" t="s">
        <v>50</v>
      </c>
      <c r="C86" s="13">
        <f>(C84+C85)/(1+$B$19)^C79</f>
        <v>12.305699481865284</v>
      </c>
      <c r="D86" s="13">
        <f>(D84+D85)/(1+$B$19)^D79</f>
        <v>12.114419179038364</v>
      </c>
      <c r="E86" s="13">
        <f>(E84+E85)/(1+$B$19)^E79</f>
        <v>11.926112145167304</v>
      </c>
      <c r="F86" s="13">
        <f>(F84+F85)/(1+$B$19)^F79</f>
        <v>11.740732163636212</v>
      </c>
      <c r="G86" s="13">
        <f>(G84+G85)/(1+$B$19)^G79</f>
        <v>551.9959596056732</v>
      </c>
      <c r="H86" s="13"/>
    </row>
    <row r="87" spans="1:8" ht="13.5" thickBot="1">
      <c r="A87" s="2" t="s">
        <v>46</v>
      </c>
      <c r="B87" s="16">
        <f>SUM(C86:G86)</f>
        <v>600.0829225753804</v>
      </c>
      <c r="C87" s="13"/>
      <c r="D87" s="13"/>
      <c r="E87" s="13"/>
      <c r="F87" s="13"/>
      <c r="G87" s="13"/>
      <c r="H87" s="13"/>
    </row>
    <row r="88" spans="1:8" ht="12.75">
      <c r="A88" s="2" t="s">
        <v>29</v>
      </c>
      <c r="C88" s="13">
        <f aca="true" t="shared" si="27" ref="C88:H88">B41*$B$12*$B$10</f>
        <v>2.211565396670026</v>
      </c>
      <c r="D88" s="13">
        <f t="shared" si="27"/>
        <v>2.4166646345887437</v>
      </c>
      <c r="E88" s="13">
        <f t="shared" si="27"/>
        <v>2.640435235249155</v>
      </c>
      <c r="F88" s="13">
        <f t="shared" si="27"/>
        <v>2.8845338196851835</v>
      </c>
      <c r="G88" s="13">
        <f t="shared" si="27"/>
        <v>3.150758567039137</v>
      </c>
      <c r="H88" s="13">
        <f t="shared" si="27"/>
        <v>3.4410606104651182</v>
      </c>
    </row>
    <row r="89" spans="1:8" ht="12.75">
      <c r="A89" s="2" t="s">
        <v>47</v>
      </c>
      <c r="C89" s="13"/>
      <c r="D89" s="13"/>
      <c r="E89" s="13"/>
      <c r="F89" s="13"/>
      <c r="G89" s="13">
        <f>H88/(B19-B7)</f>
        <v>51.07824343659159</v>
      </c>
      <c r="H89" s="13"/>
    </row>
    <row r="90" spans="1:7" ht="13.5" thickBot="1">
      <c r="A90" s="2" t="s">
        <v>30</v>
      </c>
      <c r="C90" s="15">
        <f>(C88+C89)/(1+$B$19)^C79</f>
        <v>1.9792624840664388</v>
      </c>
      <c r="D90" s="15">
        <f>(D88+D89)/(1+$B$19)^D79</f>
        <v>1.9356355965993797</v>
      </c>
      <c r="E90" s="15">
        <f>(E88+E89)/(1+$B$19)^E79</f>
        <v>1.8927198634189408</v>
      </c>
      <c r="F90" s="15">
        <f>(F88+F89)/(1+$B$19)^F79</f>
        <v>1.8505041455569553</v>
      </c>
      <c r="G90" s="15">
        <f>(G88+G89)/(1+$B$19)^G79</f>
        <v>31.135055625362117</v>
      </c>
    </row>
    <row r="91" spans="1:2" ht="13.5" thickBot="1">
      <c r="A91" s="1" t="s">
        <v>10</v>
      </c>
      <c r="B91" s="16">
        <f>SUM(C90:G90)+B87</f>
        <v>638.8761002903842</v>
      </c>
    </row>
    <row r="93" spans="3:7" ht="13.5" thickBot="1">
      <c r="C93" s="13">
        <f>C84+C85+C88+C89</f>
        <v>15.961565396670025</v>
      </c>
      <c r="D93" s="13">
        <f>D84+D85+D88+D89</f>
        <v>17.541664634588745</v>
      </c>
      <c r="E93" s="13">
        <f>E84+E85+E88+E89</f>
        <v>19.277935235249156</v>
      </c>
      <c r="F93" s="13">
        <f>F84+F85+F88+F89</f>
        <v>21.185783819685195</v>
      </c>
      <c r="G93" s="13">
        <f>G84+G85+G88+G89</f>
        <v>1015.6594346208187</v>
      </c>
    </row>
    <row r="94" spans="1:2" ht="13.5" thickBot="1">
      <c r="A94" s="1" t="s">
        <v>55</v>
      </c>
      <c r="B94" s="16">
        <f>B95-B87</f>
        <v>31.792905044626877</v>
      </c>
    </row>
    <row r="95" spans="1:2" ht="13.5" thickBot="1">
      <c r="A95" s="1" t="s">
        <v>10</v>
      </c>
      <c r="B95" s="16">
        <f>B36</f>
        <v>631.8758276200073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  <ignoredErrors>
    <ignoredError sqref="C32:H32 C69:H69 C83:H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zoomScale="130" zoomScaleNormal="130" zoomScalePageLayoutView="0" workbookViewId="0" topLeftCell="A70">
      <selection activeCell="B87" sqref="B87"/>
    </sheetView>
  </sheetViews>
  <sheetFormatPr defaultColWidth="11.421875" defaultRowHeight="12.75"/>
  <cols>
    <col min="1" max="1" width="51.00390625" style="2" bestFit="1" customWidth="1"/>
    <col min="2" max="12" width="10.57421875" style="2" customWidth="1"/>
    <col min="13" max="16384" width="11.421875" style="2" customWidth="1"/>
  </cols>
  <sheetData>
    <row r="1" spans="1:12" ht="15.7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ht="12.75">
      <c r="A4" s="1" t="s">
        <v>34</v>
      </c>
    </row>
    <row r="5" spans="1:2" ht="12.75">
      <c r="A5" s="2" t="s">
        <v>0</v>
      </c>
      <c r="B5" s="2">
        <v>100</v>
      </c>
    </row>
    <row r="6" spans="1:2" ht="15.75">
      <c r="A6" s="2" t="s">
        <v>35</v>
      </c>
      <c r="B6" s="3">
        <v>0.15</v>
      </c>
    </row>
    <row r="7" spans="1:2" ht="15.75">
      <c r="A7" s="2" t="s">
        <v>36</v>
      </c>
      <c r="B7" s="3">
        <v>0.1</v>
      </c>
    </row>
    <row r="8" spans="1:2" ht="15.75">
      <c r="A8" s="2" t="s">
        <v>31</v>
      </c>
      <c r="B8" s="3">
        <v>0.2</v>
      </c>
    </row>
    <row r="9" spans="1:2" ht="15.75">
      <c r="A9" s="2" t="s">
        <v>32</v>
      </c>
      <c r="B9" s="3">
        <v>0.15</v>
      </c>
    </row>
    <row r="10" spans="1:2" ht="15.75">
      <c r="A10" s="2" t="s">
        <v>33</v>
      </c>
      <c r="B10" s="3">
        <v>0.25</v>
      </c>
    </row>
    <row r="11" spans="1:2" ht="12.75">
      <c r="A11" s="2" t="s">
        <v>1</v>
      </c>
      <c r="B11" s="3">
        <v>0.4</v>
      </c>
    </row>
    <row r="12" spans="1:2" ht="15.75">
      <c r="A12" s="2" t="s">
        <v>37</v>
      </c>
      <c r="B12" s="3">
        <v>0.12</v>
      </c>
    </row>
    <row r="13" spans="1:2" ht="15.75">
      <c r="A13" s="2" t="s">
        <v>38</v>
      </c>
      <c r="B13" s="3">
        <v>0.1</v>
      </c>
    </row>
    <row r="14" spans="1:2" ht="15.75">
      <c r="A14" s="2" t="s">
        <v>40</v>
      </c>
      <c r="B14" s="25">
        <v>1.2</v>
      </c>
    </row>
    <row r="15" spans="1:2" ht="12.75">
      <c r="A15" s="2" t="s">
        <v>39</v>
      </c>
      <c r="B15" s="25">
        <f>B14*(1+(1-B10)*B11/(1-B11))</f>
        <v>1.7999999999999998</v>
      </c>
    </row>
    <row r="16" spans="1:2" ht="12.75">
      <c r="A16" s="2" t="s">
        <v>27</v>
      </c>
      <c r="B16" s="9">
        <v>0.05</v>
      </c>
    </row>
    <row r="17" ht="12.75">
      <c r="B17" s="3"/>
    </row>
    <row r="18" spans="1:12" ht="12.75">
      <c r="A18" s="1" t="s">
        <v>3</v>
      </c>
      <c r="B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2" t="s">
        <v>28</v>
      </c>
      <c r="B19" s="26">
        <f>B13+B14*B16</f>
        <v>0.16</v>
      </c>
      <c r="D19" s="5"/>
      <c r="E19" s="4"/>
      <c r="F19" s="4"/>
      <c r="G19" s="4"/>
      <c r="H19" s="4"/>
      <c r="I19" s="4"/>
      <c r="J19" s="4"/>
      <c r="K19" s="4"/>
      <c r="L19" s="4"/>
    </row>
    <row r="20" spans="1:12" ht="12.75">
      <c r="A20" s="2" t="s">
        <v>2</v>
      </c>
      <c r="B20" s="26">
        <f>B13+B15*B16</f>
        <v>0.19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" t="s">
        <v>4</v>
      </c>
      <c r="B21" s="26">
        <f>B12*(1-$B$10)</f>
        <v>0.09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2" t="s">
        <v>5</v>
      </c>
      <c r="B22" s="27">
        <f>(1-B11)*B20+B11*B21</f>
        <v>0.15</v>
      </c>
      <c r="D22" s="5"/>
      <c r="E22" s="5"/>
      <c r="F22" s="5"/>
      <c r="G22" s="5"/>
      <c r="H22" s="5"/>
      <c r="I22" s="5"/>
      <c r="J22" s="5"/>
      <c r="K22" s="5"/>
      <c r="L22" s="6"/>
    </row>
    <row r="23" spans="1:2" ht="12.75">
      <c r="A23" s="2" t="s">
        <v>6</v>
      </c>
      <c r="B23" s="26">
        <f>(1-B11)*B20+B11*B12</f>
        <v>0.16199999999999998</v>
      </c>
    </row>
    <row r="24" ht="12.75">
      <c r="C24" s="3"/>
    </row>
    <row r="25" spans="1:3" ht="12.75">
      <c r="A25" s="1" t="s">
        <v>42</v>
      </c>
      <c r="C25" s="3"/>
    </row>
    <row r="26" spans="1:12" ht="13.5" thickBot="1">
      <c r="A26" s="7" t="s">
        <v>7</v>
      </c>
      <c r="B26" s="8">
        <v>0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8">
        <v>8</v>
      </c>
      <c r="K26" s="8">
        <v>9</v>
      </c>
      <c r="L26" s="8">
        <v>10</v>
      </c>
    </row>
    <row r="27" spans="1:12" ht="13.5" thickTop="1">
      <c r="A27" s="2" t="s">
        <v>69</v>
      </c>
      <c r="C27" s="3">
        <f>$B$6</f>
        <v>0.15</v>
      </c>
      <c r="D27" s="3">
        <f>$B$6</f>
        <v>0.15</v>
      </c>
      <c r="E27" s="3">
        <f>$B$6</f>
        <v>0.15</v>
      </c>
      <c r="F27" s="3">
        <f>$B$6</f>
        <v>0.15</v>
      </c>
      <c r="G27" s="3">
        <f>F27</f>
        <v>0.15</v>
      </c>
      <c r="H27" s="3">
        <f>G27-($G$27-$L$27)/($L$26-$G$26)</f>
        <v>0.13999999999999999</v>
      </c>
      <c r="I27" s="3">
        <f>H27-($G$27-$L$27)/($L$26-$G$26)</f>
        <v>0.12999999999999998</v>
      </c>
      <c r="J27" s="3">
        <f>I27-($G$27-$L$27)/($L$26-$G$26)</f>
        <v>0.11999999999999998</v>
      </c>
      <c r="K27" s="3">
        <f>J27-($G$27-$L$27)/($L$26-$G$26)</f>
        <v>0.10999999999999999</v>
      </c>
      <c r="L27" s="3">
        <f>B7</f>
        <v>0.1</v>
      </c>
    </row>
    <row r="28" spans="1:12" ht="12.75">
      <c r="A28" s="2" t="s">
        <v>70</v>
      </c>
      <c r="C28" s="5">
        <f aca="true" t="shared" si="0" ref="C28:K28">C27/$B$8</f>
        <v>0.7499999999999999</v>
      </c>
      <c r="D28" s="5">
        <f t="shared" si="0"/>
        <v>0.7499999999999999</v>
      </c>
      <c r="E28" s="5">
        <f t="shared" si="0"/>
        <v>0.7499999999999999</v>
      </c>
      <c r="F28" s="5">
        <f t="shared" si="0"/>
        <v>0.7499999999999999</v>
      </c>
      <c r="G28" s="5">
        <f t="shared" si="0"/>
        <v>0.7499999999999999</v>
      </c>
      <c r="H28" s="5">
        <f t="shared" si="0"/>
        <v>0.6999999999999998</v>
      </c>
      <c r="I28" s="5">
        <f t="shared" si="0"/>
        <v>0.6499999999999998</v>
      </c>
      <c r="J28" s="5">
        <f t="shared" si="0"/>
        <v>0.5999999999999999</v>
      </c>
      <c r="K28" s="5">
        <f t="shared" si="0"/>
        <v>0.5499999999999999</v>
      </c>
      <c r="L28" s="9">
        <f>L27/B9</f>
        <v>0.6666666666666667</v>
      </c>
    </row>
    <row r="29" spans="1:12" ht="12.75">
      <c r="A29" s="2" t="s">
        <v>48</v>
      </c>
      <c r="B29" s="10">
        <f>B5</f>
        <v>100</v>
      </c>
      <c r="C29" s="10">
        <f aca="true" t="shared" si="1" ref="C29:L29">B29*(1+C27)</f>
        <v>114.99999999999999</v>
      </c>
      <c r="D29" s="10">
        <f t="shared" si="1"/>
        <v>132.24999999999997</v>
      </c>
      <c r="E29" s="10">
        <f t="shared" si="1"/>
        <v>152.08749999999995</v>
      </c>
      <c r="F29" s="10">
        <f t="shared" si="1"/>
        <v>174.90062499999993</v>
      </c>
      <c r="G29" s="10">
        <f t="shared" si="1"/>
        <v>201.1357187499999</v>
      </c>
      <c r="H29" s="10">
        <f t="shared" si="1"/>
        <v>229.2947193749999</v>
      </c>
      <c r="I29" s="10">
        <f t="shared" si="1"/>
        <v>259.10303289374986</v>
      </c>
      <c r="J29" s="10">
        <f t="shared" si="1"/>
        <v>290.1953968409998</v>
      </c>
      <c r="K29" s="10">
        <f t="shared" si="1"/>
        <v>322.11689049350974</v>
      </c>
      <c r="L29" s="10">
        <f t="shared" si="1"/>
        <v>354.3285795428607</v>
      </c>
    </row>
    <row r="30" spans="1:12" ht="12.75">
      <c r="A30" s="14" t="s">
        <v>20</v>
      </c>
      <c r="B30" s="10"/>
      <c r="C30" s="10">
        <f aca="true" t="shared" si="2" ref="C30:L30">$B$10*C29</f>
        <v>28.749999999999996</v>
      </c>
      <c r="D30" s="10">
        <f t="shared" si="2"/>
        <v>33.06249999999999</v>
      </c>
      <c r="E30" s="10">
        <f t="shared" si="2"/>
        <v>38.02187499999999</v>
      </c>
      <c r="F30" s="10">
        <f t="shared" si="2"/>
        <v>43.72515624999998</v>
      </c>
      <c r="G30" s="10">
        <f t="shared" si="2"/>
        <v>50.28392968749998</v>
      </c>
      <c r="H30" s="10">
        <f t="shared" si="2"/>
        <v>57.32367984374997</v>
      </c>
      <c r="I30" s="10">
        <f t="shared" si="2"/>
        <v>64.77575822343746</v>
      </c>
      <c r="J30" s="10">
        <f t="shared" si="2"/>
        <v>72.54884921024995</v>
      </c>
      <c r="K30" s="10">
        <f t="shared" si="2"/>
        <v>80.52922262337744</v>
      </c>
      <c r="L30" s="10">
        <f t="shared" si="2"/>
        <v>88.58214488571518</v>
      </c>
    </row>
    <row r="31" spans="1:12" ht="15.75">
      <c r="A31" s="2" t="s">
        <v>44</v>
      </c>
      <c r="B31" s="10"/>
      <c r="C31" s="10">
        <f aca="true" t="shared" si="3" ref="C31:L31">C29-C30</f>
        <v>86.24999999999999</v>
      </c>
      <c r="D31" s="10">
        <f t="shared" si="3"/>
        <v>99.18749999999997</v>
      </c>
      <c r="E31" s="10">
        <f t="shared" si="3"/>
        <v>114.06562499999995</v>
      </c>
      <c r="F31" s="10">
        <f t="shared" si="3"/>
        <v>131.17546874999994</v>
      </c>
      <c r="G31" s="10">
        <f t="shared" si="3"/>
        <v>150.85178906249993</v>
      </c>
      <c r="H31" s="10">
        <f t="shared" si="3"/>
        <v>171.97103953124991</v>
      </c>
      <c r="I31" s="10">
        <f t="shared" si="3"/>
        <v>194.3272746703124</v>
      </c>
      <c r="J31" s="10">
        <f t="shared" si="3"/>
        <v>217.64654763074986</v>
      </c>
      <c r="K31" s="10">
        <f t="shared" si="3"/>
        <v>241.5876678701323</v>
      </c>
      <c r="L31" s="10">
        <f t="shared" si="3"/>
        <v>265.7464346571455</v>
      </c>
    </row>
    <row r="32" spans="1:12" ht="12.75">
      <c r="A32" s="2" t="s">
        <v>8</v>
      </c>
      <c r="B32" s="10"/>
      <c r="C32" s="10">
        <f aca="true" t="shared" si="4" ref="C32:L32">C28*C31</f>
        <v>64.68749999999999</v>
      </c>
      <c r="D32" s="10">
        <f t="shared" si="4"/>
        <v>74.39062499999997</v>
      </c>
      <c r="E32" s="10">
        <f t="shared" si="4"/>
        <v>85.54921874999995</v>
      </c>
      <c r="F32" s="10">
        <f t="shared" si="4"/>
        <v>98.38160156249994</v>
      </c>
      <c r="G32" s="10">
        <f t="shared" si="4"/>
        <v>113.13884179687493</v>
      </c>
      <c r="H32" s="10">
        <f t="shared" si="4"/>
        <v>120.37972767187492</v>
      </c>
      <c r="I32" s="10">
        <f t="shared" si="4"/>
        <v>126.31272853570302</v>
      </c>
      <c r="J32" s="10">
        <f t="shared" si="4"/>
        <v>130.5879285784499</v>
      </c>
      <c r="K32" s="10">
        <f t="shared" si="4"/>
        <v>132.87321732857274</v>
      </c>
      <c r="L32" s="10">
        <f t="shared" si="4"/>
        <v>177.16428977143036</v>
      </c>
    </row>
    <row r="33" spans="1:12" ht="12.75">
      <c r="A33" s="2" t="s">
        <v>49</v>
      </c>
      <c r="B33" s="10"/>
      <c r="C33" s="10">
        <f aca="true" t="shared" si="5" ref="C33:L33">C31-C32</f>
        <v>21.5625</v>
      </c>
      <c r="D33" s="10">
        <f t="shared" si="5"/>
        <v>24.796875</v>
      </c>
      <c r="E33" s="10">
        <f t="shared" si="5"/>
        <v>28.516406250000003</v>
      </c>
      <c r="F33" s="10">
        <f t="shared" si="5"/>
        <v>32.7938671875</v>
      </c>
      <c r="G33" s="10">
        <f t="shared" si="5"/>
        <v>37.712947265625004</v>
      </c>
      <c r="H33" s="10">
        <f t="shared" si="5"/>
        <v>51.591311859375</v>
      </c>
      <c r="I33" s="10">
        <f t="shared" si="5"/>
        <v>68.01454613460938</v>
      </c>
      <c r="J33" s="10">
        <f t="shared" si="5"/>
        <v>87.05861905229997</v>
      </c>
      <c r="K33" s="10">
        <f t="shared" si="5"/>
        <v>108.71445054155956</v>
      </c>
      <c r="L33" s="10">
        <f t="shared" si="5"/>
        <v>88.58214488571517</v>
      </c>
    </row>
    <row r="34" spans="1:12" ht="12.75">
      <c r="A34" s="2" t="s">
        <v>9</v>
      </c>
      <c r="B34" s="10"/>
      <c r="C34" s="10"/>
      <c r="D34" s="10"/>
      <c r="E34" s="10"/>
      <c r="F34" s="10"/>
      <c r="H34" s="10"/>
      <c r="I34" s="10"/>
      <c r="J34" s="10"/>
      <c r="K34" s="10">
        <f>L33/(B22-B7)</f>
        <v>1771.6428977143037</v>
      </c>
      <c r="L34" s="4"/>
    </row>
    <row r="35" spans="1:12" ht="13.5" thickBot="1">
      <c r="A35" s="2" t="s">
        <v>50</v>
      </c>
      <c r="B35" s="10"/>
      <c r="C35" s="10">
        <f aca="true" t="shared" si="6" ref="C35:K35">(C33+C34)/(1+$B$22)^C26</f>
        <v>18.75</v>
      </c>
      <c r="D35" s="10">
        <f t="shared" si="6"/>
        <v>18.750000000000004</v>
      </c>
      <c r="E35" s="10">
        <f t="shared" si="6"/>
        <v>18.750000000000007</v>
      </c>
      <c r="F35" s="10">
        <f t="shared" si="6"/>
        <v>18.750000000000004</v>
      </c>
      <c r="G35" s="10">
        <f t="shared" si="6"/>
        <v>18.750000000000007</v>
      </c>
      <c r="H35" s="10">
        <f t="shared" si="6"/>
        <v>22.304347826086964</v>
      </c>
      <c r="I35" s="10">
        <f t="shared" si="6"/>
        <v>25.569187145557674</v>
      </c>
      <c r="J35" s="10">
        <f t="shared" si="6"/>
        <v>28.45961699679462</v>
      </c>
      <c r="K35" s="10">
        <f t="shared" si="6"/>
        <v>534.514915312624</v>
      </c>
      <c r="L35" s="4"/>
    </row>
    <row r="36" spans="1:12" ht="13.5" thickBot="1">
      <c r="A36" s="1" t="s">
        <v>10</v>
      </c>
      <c r="B36" s="16">
        <f>SUM(C35:K35)</f>
        <v>704.5980672810633</v>
      </c>
      <c r="C36" s="11">
        <f>SUM(D35:$K$35)*(1+$B$22)^C26</f>
        <v>788.7252773732228</v>
      </c>
      <c r="D36" s="11">
        <f>SUM(E35:$K$35)*(1+$B$22)^D26</f>
        <v>882.2371939792062</v>
      </c>
      <c r="E36" s="11">
        <f>SUM(F35:$K$35)*(1+$B$22)^E26</f>
        <v>986.0563668260869</v>
      </c>
      <c r="F36" s="11">
        <f>SUM(G35:$K$35)*(1+$B$22)^F26</f>
        <v>1101.1709546625</v>
      </c>
      <c r="G36" s="11">
        <f>SUM(H35:$K$35)*(1+$B$22)^G26</f>
        <v>1228.6336505962497</v>
      </c>
      <c r="H36" s="11">
        <f>SUM(I35:$K$35)*(1+$B$22)^H26</f>
        <v>1361.3373863263123</v>
      </c>
      <c r="I36" s="11">
        <f>SUM(J35:$K$35)*(1+$B$22)^I26</f>
        <v>1497.523448140649</v>
      </c>
      <c r="J36" s="11">
        <f>SUM(K35:$K$35)*(1+$B$22)^J26</f>
        <v>1635.0933463094464</v>
      </c>
      <c r="K36" s="11">
        <f>K34</f>
        <v>1771.6428977143037</v>
      </c>
      <c r="L36" s="4"/>
    </row>
    <row r="37" spans="1:12" ht="13.5" thickBot="1">
      <c r="A37" s="1" t="s">
        <v>11</v>
      </c>
      <c r="B37" s="16">
        <f>(1-B11)*B36</f>
        <v>422.758840368638</v>
      </c>
      <c r="C37" s="13"/>
      <c r="D37" s="13"/>
      <c r="E37" s="13"/>
      <c r="F37" s="13"/>
      <c r="G37" s="13"/>
      <c r="H37" s="13"/>
      <c r="I37" s="13"/>
      <c r="J37" s="13"/>
      <c r="K37" s="13"/>
      <c r="L37" s="4"/>
    </row>
    <row r="38" spans="1:12" ht="13.5" thickBot="1">
      <c r="A38" s="1" t="s">
        <v>12</v>
      </c>
      <c r="B38" s="16">
        <f>B11*B36</f>
        <v>281.8392269124253</v>
      </c>
      <c r="C38" s="13"/>
      <c r="D38" s="13"/>
      <c r="E38" s="13"/>
      <c r="F38" s="13"/>
      <c r="G38" s="13"/>
      <c r="H38" s="13"/>
      <c r="I38" s="13"/>
      <c r="J38" s="13"/>
      <c r="K38" s="13"/>
      <c r="L38" s="4"/>
    </row>
    <row r="39" spans="2:12" ht="12.75">
      <c r="B39" s="4"/>
      <c r="L39" s="10"/>
    </row>
    <row r="40" spans="1:12" ht="12.75">
      <c r="A40" s="1" t="s">
        <v>13</v>
      </c>
      <c r="B40" s="4"/>
      <c r="L40" s="10"/>
    </row>
    <row r="41" spans="1:12" ht="12.75">
      <c r="A41" s="2" t="s">
        <v>14</v>
      </c>
      <c r="B41" s="10">
        <f>B38</f>
        <v>281.8392269124253</v>
      </c>
      <c r="C41" s="10">
        <f aca="true" t="shared" si="7" ref="C41:K41">$B$11*C36</f>
        <v>315.49011094928915</v>
      </c>
      <c r="D41" s="10">
        <f t="shared" si="7"/>
        <v>352.8948775916825</v>
      </c>
      <c r="E41" s="10">
        <f t="shared" si="7"/>
        <v>394.42254673043476</v>
      </c>
      <c r="F41" s="10">
        <f t="shared" si="7"/>
        <v>440.468381865</v>
      </c>
      <c r="G41" s="10">
        <f t="shared" si="7"/>
        <v>491.45346023849993</v>
      </c>
      <c r="H41" s="10">
        <f t="shared" si="7"/>
        <v>544.5349545305249</v>
      </c>
      <c r="I41" s="10">
        <f t="shared" si="7"/>
        <v>599.0093792562596</v>
      </c>
      <c r="J41" s="10">
        <f t="shared" si="7"/>
        <v>654.0373385237785</v>
      </c>
      <c r="K41" s="10">
        <f t="shared" si="7"/>
        <v>708.6571590857216</v>
      </c>
      <c r="L41" s="10">
        <f>K41*(1+B7)</f>
        <v>779.5228749942938</v>
      </c>
    </row>
    <row r="42" spans="1:12" ht="12.75">
      <c r="A42" s="2" t="s">
        <v>15</v>
      </c>
      <c r="B42" s="10">
        <f aca="true" t="shared" si="8" ref="B42:K42">B36-B41</f>
        <v>422.758840368638</v>
      </c>
      <c r="C42" s="10">
        <f t="shared" si="8"/>
        <v>473.2351664239336</v>
      </c>
      <c r="D42" s="10">
        <f t="shared" si="8"/>
        <v>529.3423163875236</v>
      </c>
      <c r="E42" s="10">
        <f t="shared" si="8"/>
        <v>591.6338200956521</v>
      </c>
      <c r="F42" s="10">
        <f t="shared" si="8"/>
        <v>660.7025727974999</v>
      </c>
      <c r="G42" s="10">
        <f t="shared" si="8"/>
        <v>737.1801903577498</v>
      </c>
      <c r="H42" s="10">
        <f t="shared" si="8"/>
        <v>816.8024317957874</v>
      </c>
      <c r="I42" s="10">
        <f t="shared" si="8"/>
        <v>898.5140688843893</v>
      </c>
      <c r="J42" s="10">
        <f t="shared" si="8"/>
        <v>981.0560077856678</v>
      </c>
      <c r="K42" s="10">
        <f t="shared" si="8"/>
        <v>1062.985738628582</v>
      </c>
      <c r="L42" s="10"/>
    </row>
    <row r="43" spans="2:12" ht="12.75">
      <c r="B43" s="4"/>
      <c r="L43" s="4"/>
    </row>
    <row r="44" spans="1:12" ht="12.75">
      <c r="A44" s="1" t="s">
        <v>41</v>
      </c>
      <c r="B44" s="4"/>
      <c r="L44" s="4"/>
    </row>
    <row r="45" spans="1:12" ht="13.5" thickBot="1">
      <c r="A45" s="7" t="s">
        <v>7</v>
      </c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</row>
    <row r="46" spans="1:12" ht="13.5" thickTop="1">
      <c r="A46" s="2" t="s">
        <v>48</v>
      </c>
      <c r="B46" s="10">
        <f>B5</f>
        <v>100</v>
      </c>
      <c r="C46" s="10">
        <f>B46*(1+C$27)</f>
        <v>114.99999999999999</v>
      </c>
      <c r="D46" s="10">
        <f aca="true" t="shared" si="9" ref="D46:L46">C46*(1+D$27)</f>
        <v>132.24999999999997</v>
      </c>
      <c r="E46" s="10">
        <f t="shared" si="9"/>
        <v>152.08749999999995</v>
      </c>
      <c r="F46" s="10">
        <f t="shared" si="9"/>
        <v>174.90062499999993</v>
      </c>
      <c r="G46" s="10">
        <f t="shared" si="9"/>
        <v>201.1357187499999</v>
      </c>
      <c r="H46" s="10">
        <f t="shared" si="9"/>
        <v>229.2947193749999</v>
      </c>
      <c r="I46" s="10">
        <f t="shared" si="9"/>
        <v>259.10303289374986</v>
      </c>
      <c r="J46" s="10">
        <f t="shared" si="9"/>
        <v>290.1953968409998</v>
      </c>
      <c r="K46" s="10">
        <f t="shared" si="9"/>
        <v>322.11689049350974</v>
      </c>
      <c r="L46" s="10">
        <f t="shared" si="9"/>
        <v>354.3285795428607</v>
      </c>
    </row>
    <row r="47" spans="1:12" ht="12.75">
      <c r="A47" s="14" t="s">
        <v>16</v>
      </c>
      <c r="B47" s="4"/>
      <c r="C47" s="15">
        <f>B41*$B$12</f>
        <v>33.820707229491035</v>
      </c>
      <c r="D47" s="15">
        <f aca="true" t="shared" si="10" ref="D47:L47">C41*$B$12</f>
        <v>37.858813313914695</v>
      </c>
      <c r="E47" s="15">
        <f t="shared" si="10"/>
        <v>42.347385311001894</v>
      </c>
      <c r="F47" s="15">
        <f t="shared" si="10"/>
        <v>47.33070560765217</v>
      </c>
      <c r="G47" s="15">
        <f t="shared" si="10"/>
        <v>52.8562058238</v>
      </c>
      <c r="H47" s="15">
        <f t="shared" si="10"/>
        <v>58.97441522861999</v>
      </c>
      <c r="I47" s="15">
        <f t="shared" si="10"/>
        <v>65.344194543663</v>
      </c>
      <c r="J47" s="15">
        <f t="shared" si="10"/>
        <v>71.88112551075116</v>
      </c>
      <c r="K47" s="15">
        <f t="shared" si="10"/>
        <v>78.48448062285343</v>
      </c>
      <c r="L47" s="15">
        <f t="shared" si="10"/>
        <v>85.03885909028658</v>
      </c>
    </row>
    <row r="48" spans="1:12" ht="12.75">
      <c r="A48" s="2" t="s">
        <v>52</v>
      </c>
      <c r="B48" s="4"/>
      <c r="C48" s="13">
        <f aca="true" t="shared" si="11" ref="C48:L48">C46-C47</f>
        <v>81.17929277050895</v>
      </c>
      <c r="D48" s="13">
        <f t="shared" si="11"/>
        <v>94.39118668608528</v>
      </c>
      <c r="E48" s="13">
        <f t="shared" si="11"/>
        <v>109.74011468899806</v>
      </c>
      <c r="F48" s="13">
        <f t="shared" si="11"/>
        <v>127.56991939234777</v>
      </c>
      <c r="G48" s="13">
        <f t="shared" si="11"/>
        <v>148.2795129261999</v>
      </c>
      <c r="H48" s="13">
        <f t="shared" si="11"/>
        <v>170.3203041463799</v>
      </c>
      <c r="I48" s="13">
        <f t="shared" si="11"/>
        <v>193.75883835008688</v>
      </c>
      <c r="J48" s="13">
        <f t="shared" si="11"/>
        <v>218.31427133024866</v>
      </c>
      <c r="K48" s="13">
        <f t="shared" si="11"/>
        <v>243.63240987065632</v>
      </c>
      <c r="L48" s="13">
        <f t="shared" si="11"/>
        <v>269.28972045257416</v>
      </c>
    </row>
    <row r="49" spans="1:12" ht="12.75">
      <c r="A49" s="14" t="s">
        <v>20</v>
      </c>
      <c r="B49" s="4"/>
      <c r="C49" s="13">
        <f aca="true" t="shared" si="12" ref="C49:L49">C48*$B$10</f>
        <v>20.294823192627238</v>
      </c>
      <c r="D49" s="13">
        <f t="shared" si="12"/>
        <v>23.59779667152132</v>
      </c>
      <c r="E49" s="13">
        <f t="shared" si="12"/>
        <v>27.435028672249516</v>
      </c>
      <c r="F49" s="13">
        <f t="shared" si="12"/>
        <v>31.892479848086943</v>
      </c>
      <c r="G49" s="13">
        <f t="shared" si="12"/>
        <v>37.06987823154998</v>
      </c>
      <c r="H49" s="13">
        <f t="shared" si="12"/>
        <v>42.580076036594974</v>
      </c>
      <c r="I49" s="13">
        <f t="shared" si="12"/>
        <v>48.43970958752172</v>
      </c>
      <c r="J49" s="13">
        <f t="shared" si="12"/>
        <v>54.578567832562165</v>
      </c>
      <c r="K49" s="13">
        <f t="shared" si="12"/>
        <v>60.90810246766408</v>
      </c>
      <c r="L49" s="13">
        <f t="shared" si="12"/>
        <v>67.32243011314354</v>
      </c>
    </row>
    <row r="50" spans="1:12" ht="12.75">
      <c r="A50" s="2" t="s">
        <v>51</v>
      </c>
      <c r="B50" s="4"/>
      <c r="C50" s="13">
        <f aca="true" t="shared" si="13" ref="C50:L50">C46-C49-C32</f>
        <v>30.017676807372766</v>
      </c>
      <c r="D50" s="13">
        <f t="shared" si="13"/>
        <v>34.26157832847868</v>
      </c>
      <c r="E50" s="13">
        <f t="shared" si="13"/>
        <v>39.10325257775048</v>
      </c>
      <c r="F50" s="13">
        <f t="shared" si="13"/>
        <v>44.62654358941306</v>
      </c>
      <c r="G50" s="13">
        <f t="shared" si="13"/>
        <v>50.926998721575</v>
      </c>
      <c r="H50" s="13">
        <f t="shared" si="13"/>
        <v>66.33491566653001</v>
      </c>
      <c r="I50" s="13">
        <f t="shared" si="13"/>
        <v>84.35059477052512</v>
      </c>
      <c r="J50" s="13">
        <f t="shared" si="13"/>
        <v>105.02890042998777</v>
      </c>
      <c r="K50" s="13">
        <f t="shared" si="13"/>
        <v>128.3355706972729</v>
      </c>
      <c r="L50" s="13">
        <f t="shared" si="13"/>
        <v>109.84185965828684</v>
      </c>
    </row>
    <row r="51" spans="1:12" ht="12.75">
      <c r="A51" s="2" t="s">
        <v>9</v>
      </c>
      <c r="B51" s="4"/>
      <c r="C51" s="13"/>
      <c r="D51" s="13"/>
      <c r="E51" s="13"/>
      <c r="F51" s="13"/>
      <c r="H51" s="13"/>
      <c r="I51" s="13"/>
      <c r="J51" s="13"/>
      <c r="K51" s="13">
        <f>L50/(B23-B7)</f>
        <v>1771.6428977143046</v>
      </c>
      <c r="L51" s="13"/>
    </row>
    <row r="52" spans="1:12" ht="13.5" thickBot="1">
      <c r="A52" s="2" t="s">
        <v>50</v>
      </c>
      <c r="B52" s="4"/>
      <c r="C52" s="13">
        <f>(C50+C51)/(1+$B$23)^C45</f>
        <v>25.83276833680961</v>
      </c>
      <c r="D52" s="13">
        <f aca="true" t="shared" si="14" ref="D52:K52">(D50+D51)/(1+$B$23)^D45</f>
        <v>25.374360729230187</v>
      </c>
      <c r="E52" s="13">
        <f t="shared" si="14"/>
        <v>24.92266609554265</v>
      </c>
      <c r="F52" s="13">
        <f t="shared" si="14"/>
        <v>24.477594673659254</v>
      </c>
      <c r="G52" s="13">
        <f t="shared" si="14"/>
        <v>24.03905783952127</v>
      </c>
      <c r="H52" s="13">
        <f t="shared" si="14"/>
        <v>26.94668918319066</v>
      </c>
      <c r="I52" s="13">
        <f t="shared" si="14"/>
        <v>29.487995584261224</v>
      </c>
      <c r="J52" s="13">
        <f t="shared" si="14"/>
        <v>31.59801452204247</v>
      </c>
      <c r="K52" s="13">
        <f t="shared" si="14"/>
        <v>491.91892031680624</v>
      </c>
      <c r="L52" s="13"/>
    </row>
    <row r="53" spans="1:12" ht="13.5" thickBot="1">
      <c r="A53" s="1" t="s">
        <v>10</v>
      </c>
      <c r="B53" s="16">
        <f>SUM(C52:K52)</f>
        <v>704.5980672810635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3.5" thickBot="1">
      <c r="A54" s="1" t="s">
        <v>11</v>
      </c>
      <c r="B54" s="16">
        <f>B53-B41</f>
        <v>422.75884036863823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4"/>
      <c r="L55" s="4"/>
    </row>
    <row r="56" spans="1:12" ht="12.75">
      <c r="A56" s="1" t="s">
        <v>43</v>
      </c>
      <c r="B56" s="4"/>
      <c r="L56" s="4"/>
    </row>
    <row r="57" spans="1:12" ht="13.5" thickBot="1">
      <c r="A57" s="7" t="s">
        <v>7</v>
      </c>
      <c r="B57" s="8">
        <v>0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>
        <v>7</v>
      </c>
      <c r="J57" s="8">
        <v>8</v>
      </c>
      <c r="K57" s="8">
        <v>9</v>
      </c>
      <c r="L57" s="8">
        <v>10</v>
      </c>
    </row>
    <row r="58" spans="1:12" ht="13.5" thickTop="1">
      <c r="A58" s="2" t="s">
        <v>48</v>
      </c>
      <c r="B58" s="10">
        <f>B5</f>
        <v>100</v>
      </c>
      <c r="C58" s="10">
        <f>B58*(1+C$27)</f>
        <v>114.99999999999999</v>
      </c>
      <c r="D58" s="10">
        <f aca="true" t="shared" si="15" ref="D58:L58">C58*(1+D$27)</f>
        <v>132.24999999999997</v>
      </c>
      <c r="E58" s="10">
        <f t="shared" si="15"/>
        <v>152.08749999999995</v>
      </c>
      <c r="F58" s="10">
        <f t="shared" si="15"/>
        <v>174.90062499999993</v>
      </c>
      <c r="G58" s="10">
        <f t="shared" si="15"/>
        <v>201.1357187499999</v>
      </c>
      <c r="H58" s="10">
        <f t="shared" si="15"/>
        <v>229.2947193749999</v>
      </c>
      <c r="I58" s="10">
        <f t="shared" si="15"/>
        <v>259.10303289374986</v>
      </c>
      <c r="J58" s="10">
        <f t="shared" si="15"/>
        <v>290.1953968409998</v>
      </c>
      <c r="K58" s="10">
        <f t="shared" si="15"/>
        <v>322.11689049350974</v>
      </c>
      <c r="L58" s="10">
        <f t="shared" si="15"/>
        <v>354.3285795428607</v>
      </c>
    </row>
    <row r="59" spans="1:12" ht="12.75">
      <c r="A59" s="14" t="s">
        <v>16</v>
      </c>
      <c r="B59" s="23"/>
      <c r="C59" s="13">
        <f>$B$12*B41</f>
        <v>33.820707229491035</v>
      </c>
      <c r="D59" s="13">
        <f aca="true" t="shared" si="16" ref="D59:L59">$B$12*C41</f>
        <v>37.858813313914695</v>
      </c>
      <c r="E59" s="13">
        <f t="shared" si="16"/>
        <v>42.347385311001894</v>
      </c>
      <c r="F59" s="13">
        <f t="shared" si="16"/>
        <v>47.33070560765217</v>
      </c>
      <c r="G59" s="13">
        <f t="shared" si="16"/>
        <v>52.8562058238</v>
      </c>
      <c r="H59" s="13">
        <f t="shared" si="16"/>
        <v>58.97441522861999</v>
      </c>
      <c r="I59" s="13">
        <f t="shared" si="16"/>
        <v>65.344194543663</v>
      </c>
      <c r="J59" s="13">
        <f t="shared" si="16"/>
        <v>71.88112551075116</v>
      </c>
      <c r="K59" s="13">
        <f t="shared" si="16"/>
        <v>78.48448062285343</v>
      </c>
      <c r="L59" s="13">
        <f t="shared" si="16"/>
        <v>85.03885909028658</v>
      </c>
    </row>
    <row r="60" spans="1:12" ht="12.75">
      <c r="A60" s="2" t="s">
        <v>52</v>
      </c>
      <c r="B60" s="23"/>
      <c r="C60" s="13">
        <f aca="true" t="shared" si="17" ref="C60:L60">C58-C59</f>
        <v>81.17929277050895</v>
      </c>
      <c r="D60" s="13">
        <f t="shared" si="17"/>
        <v>94.39118668608528</v>
      </c>
      <c r="E60" s="13">
        <f t="shared" si="17"/>
        <v>109.74011468899806</v>
      </c>
      <c r="F60" s="13">
        <f t="shared" si="17"/>
        <v>127.56991939234777</v>
      </c>
      <c r="G60" s="13">
        <f t="shared" si="17"/>
        <v>148.2795129261999</v>
      </c>
      <c r="H60" s="13">
        <f t="shared" si="17"/>
        <v>170.3203041463799</v>
      </c>
      <c r="I60" s="13">
        <f t="shared" si="17"/>
        <v>193.75883835008688</v>
      </c>
      <c r="J60" s="13">
        <f t="shared" si="17"/>
        <v>218.31427133024866</v>
      </c>
      <c r="K60" s="13">
        <f t="shared" si="17"/>
        <v>243.63240987065632</v>
      </c>
      <c r="L60" s="13">
        <f t="shared" si="17"/>
        <v>269.28972045257416</v>
      </c>
    </row>
    <row r="61" spans="1:12" ht="12.75">
      <c r="A61" s="14" t="s">
        <v>20</v>
      </c>
      <c r="B61" s="23"/>
      <c r="C61" s="13">
        <f aca="true" t="shared" si="18" ref="C61:L61">$B$10*C60</f>
        <v>20.294823192627238</v>
      </c>
      <c r="D61" s="13">
        <f t="shared" si="18"/>
        <v>23.59779667152132</v>
      </c>
      <c r="E61" s="13">
        <f t="shared" si="18"/>
        <v>27.435028672249516</v>
      </c>
      <c r="F61" s="13">
        <f t="shared" si="18"/>
        <v>31.892479848086943</v>
      </c>
      <c r="G61" s="13">
        <f t="shared" si="18"/>
        <v>37.06987823154998</v>
      </c>
      <c r="H61" s="13">
        <f t="shared" si="18"/>
        <v>42.580076036594974</v>
      </c>
      <c r="I61" s="13">
        <f t="shared" si="18"/>
        <v>48.43970958752172</v>
      </c>
      <c r="J61" s="13">
        <f t="shared" si="18"/>
        <v>54.578567832562165</v>
      </c>
      <c r="K61" s="13">
        <f t="shared" si="18"/>
        <v>60.90810246766408</v>
      </c>
      <c r="L61" s="13">
        <f t="shared" si="18"/>
        <v>67.32243011314354</v>
      </c>
    </row>
    <row r="62" spans="1:12" ht="12.75">
      <c r="A62" s="2" t="s">
        <v>17</v>
      </c>
      <c r="B62" s="23"/>
      <c r="C62" s="13">
        <f aca="true" t="shared" si="19" ref="C62:L62">C60-C61</f>
        <v>60.88446957788172</v>
      </c>
      <c r="D62" s="13">
        <f t="shared" si="19"/>
        <v>70.79339001456395</v>
      </c>
      <c r="E62" s="13">
        <f t="shared" si="19"/>
        <v>82.30508601674855</v>
      </c>
      <c r="F62" s="13">
        <f t="shared" si="19"/>
        <v>95.67743954426084</v>
      </c>
      <c r="G62" s="13">
        <f t="shared" si="19"/>
        <v>111.20963469464994</v>
      </c>
      <c r="H62" s="13">
        <f t="shared" si="19"/>
        <v>127.74022810978492</v>
      </c>
      <c r="I62" s="13">
        <f t="shared" si="19"/>
        <v>145.31912876256516</v>
      </c>
      <c r="J62" s="13">
        <f t="shared" si="19"/>
        <v>163.7357034976865</v>
      </c>
      <c r="K62" s="13">
        <f t="shared" si="19"/>
        <v>182.72430740299222</v>
      </c>
      <c r="L62" s="13">
        <f t="shared" si="19"/>
        <v>201.96729033943063</v>
      </c>
    </row>
    <row r="63" spans="1:12" ht="12.75">
      <c r="A63" s="2" t="s">
        <v>8</v>
      </c>
      <c r="B63" s="23"/>
      <c r="C63" s="13">
        <f aca="true" t="shared" si="20" ref="C63:L63">C32</f>
        <v>64.68749999999999</v>
      </c>
      <c r="D63" s="13">
        <f t="shared" si="20"/>
        <v>74.39062499999997</v>
      </c>
      <c r="E63" s="13">
        <f t="shared" si="20"/>
        <v>85.54921874999995</v>
      </c>
      <c r="F63" s="13">
        <f t="shared" si="20"/>
        <v>98.38160156249994</v>
      </c>
      <c r="G63" s="13">
        <f t="shared" si="20"/>
        <v>113.13884179687493</v>
      </c>
      <c r="H63" s="13">
        <f t="shared" si="20"/>
        <v>120.37972767187492</v>
      </c>
      <c r="I63" s="13">
        <f t="shared" si="20"/>
        <v>126.31272853570302</v>
      </c>
      <c r="J63" s="13">
        <f t="shared" si="20"/>
        <v>130.5879285784499</v>
      </c>
      <c r="K63" s="13">
        <f t="shared" si="20"/>
        <v>132.87321732857274</v>
      </c>
      <c r="L63" s="13">
        <f t="shared" si="20"/>
        <v>177.16428977143036</v>
      </c>
    </row>
    <row r="64" spans="1:12" ht="12.75">
      <c r="A64" s="2" t="s">
        <v>18</v>
      </c>
      <c r="B64" s="23"/>
      <c r="C64" s="13">
        <f aca="true" t="shared" si="21" ref="C64:L64">C41-B41</f>
        <v>33.65088403686383</v>
      </c>
      <c r="D64" s="13">
        <f t="shared" si="21"/>
        <v>37.40476664239333</v>
      </c>
      <c r="E64" s="13">
        <f t="shared" si="21"/>
        <v>41.52766913875229</v>
      </c>
      <c r="F64" s="13">
        <f t="shared" si="21"/>
        <v>46.045835134565266</v>
      </c>
      <c r="G64" s="13">
        <f t="shared" si="21"/>
        <v>50.9850783734999</v>
      </c>
      <c r="H64" s="13">
        <f t="shared" si="21"/>
        <v>53.08149429202501</v>
      </c>
      <c r="I64" s="13">
        <f t="shared" si="21"/>
        <v>54.47442472573471</v>
      </c>
      <c r="J64" s="13">
        <f t="shared" si="21"/>
        <v>55.027959267518895</v>
      </c>
      <c r="K64" s="13">
        <f t="shared" si="21"/>
        <v>54.619820561943015</v>
      </c>
      <c r="L64" s="13">
        <f t="shared" si="21"/>
        <v>70.86571590857227</v>
      </c>
    </row>
    <row r="65" spans="1:12" ht="12.75">
      <c r="A65" s="2" t="s">
        <v>53</v>
      </c>
      <c r="B65" s="23"/>
      <c r="C65" s="13">
        <f aca="true" t="shared" si="22" ref="C65:L65">C62-C63+C64</f>
        <v>29.84785361474556</v>
      </c>
      <c r="D65" s="13">
        <f t="shared" si="22"/>
        <v>33.80753165695731</v>
      </c>
      <c r="E65" s="13">
        <f t="shared" si="22"/>
        <v>38.28353640550088</v>
      </c>
      <c r="F65" s="13">
        <f t="shared" si="22"/>
        <v>43.34167311632616</v>
      </c>
      <c r="G65" s="13">
        <f t="shared" si="22"/>
        <v>49.05587127127491</v>
      </c>
      <c r="H65" s="13">
        <f t="shared" si="22"/>
        <v>60.44199472993502</v>
      </c>
      <c r="I65" s="13">
        <f t="shared" si="22"/>
        <v>73.48082495259685</v>
      </c>
      <c r="J65" s="13">
        <f t="shared" si="22"/>
        <v>88.1757341867555</v>
      </c>
      <c r="K65" s="13">
        <f t="shared" si="22"/>
        <v>104.4709106363625</v>
      </c>
      <c r="L65" s="13">
        <f t="shared" si="22"/>
        <v>95.66871647657254</v>
      </c>
    </row>
    <row r="66" spans="1:12" ht="12.75">
      <c r="A66" s="2" t="s">
        <v>19</v>
      </c>
      <c r="B66" s="23"/>
      <c r="C66" s="13"/>
      <c r="D66" s="13"/>
      <c r="E66" s="13"/>
      <c r="F66" s="13"/>
      <c r="H66" s="13"/>
      <c r="I66" s="13"/>
      <c r="J66" s="13"/>
      <c r="K66" s="13">
        <f>L65/(B20-B7)</f>
        <v>1062.985738628584</v>
      </c>
      <c r="L66" s="13"/>
    </row>
    <row r="67" spans="1:12" ht="13.5" thickBot="1">
      <c r="A67" s="2" t="s">
        <v>50</v>
      </c>
      <c r="B67" s="23"/>
      <c r="C67" s="13">
        <f>(C65+C66)/(1+$B$20)^C26</f>
        <v>25.082229928357613</v>
      </c>
      <c r="D67" s="13">
        <f aca="true" t="shared" si="23" ref="D67:K67">(D65+D66)/(1+$B$20)^D26</f>
        <v>23.87368946893391</v>
      </c>
      <c r="E67" s="13">
        <f t="shared" si="23"/>
        <v>22.71805592558381</v>
      </c>
      <c r="F67" s="13">
        <f t="shared" si="23"/>
        <v>21.613138016847618</v>
      </c>
      <c r="G67" s="13">
        <f t="shared" si="23"/>
        <v>20.556831996700186</v>
      </c>
      <c r="H67" s="13">
        <f t="shared" si="23"/>
        <v>21.284184764197047</v>
      </c>
      <c r="I67" s="13">
        <f t="shared" si="23"/>
        <v>21.744293109156924</v>
      </c>
      <c r="J67" s="13">
        <f t="shared" si="23"/>
        <v>21.92670599174294</v>
      </c>
      <c r="K67" s="13">
        <f t="shared" si="23"/>
        <v>243.959711167118</v>
      </c>
      <c r="L67" s="13"/>
    </row>
    <row r="68" spans="1:12" ht="13.5" thickBot="1">
      <c r="A68" s="1" t="s">
        <v>11</v>
      </c>
      <c r="B68" s="16">
        <f>SUM(C67:K67)</f>
        <v>422.75884036863806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ht="12.7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ht="12.75">
      <c r="A70" s="1" t="s">
        <v>45</v>
      </c>
    </row>
    <row r="71" spans="1:12" ht="13.5" thickBot="1">
      <c r="A71" s="7" t="s">
        <v>7</v>
      </c>
      <c r="B71" s="8">
        <v>0</v>
      </c>
      <c r="C71" s="8">
        <v>1</v>
      </c>
      <c r="D71" s="8">
        <v>2</v>
      </c>
      <c r="E71" s="8">
        <v>3</v>
      </c>
      <c r="F71" s="8">
        <v>4</v>
      </c>
      <c r="G71" s="8">
        <v>5</v>
      </c>
      <c r="H71" s="8">
        <v>6</v>
      </c>
      <c r="I71" s="8">
        <v>7</v>
      </c>
      <c r="J71" s="8">
        <v>8</v>
      </c>
      <c r="K71" s="8">
        <v>9</v>
      </c>
      <c r="L71" s="8">
        <v>10</v>
      </c>
    </row>
    <row r="72" spans="1:12" ht="13.5" thickTop="1">
      <c r="A72" s="2" t="s">
        <v>48</v>
      </c>
      <c r="B72" s="10">
        <f>B5</f>
        <v>100</v>
      </c>
      <c r="C72" s="10">
        <f>B72*(1+C$27)</f>
        <v>114.99999999999999</v>
      </c>
      <c r="D72" s="10">
        <f aca="true" t="shared" si="24" ref="D72:L72">C72*(1+D$27)</f>
        <v>132.24999999999997</v>
      </c>
      <c r="E72" s="10">
        <f t="shared" si="24"/>
        <v>152.08749999999995</v>
      </c>
      <c r="F72" s="10">
        <f t="shared" si="24"/>
        <v>174.90062499999993</v>
      </c>
      <c r="G72" s="10">
        <f t="shared" si="24"/>
        <v>201.1357187499999</v>
      </c>
      <c r="H72" s="10">
        <f t="shared" si="24"/>
        <v>229.2947193749999</v>
      </c>
      <c r="I72" s="10">
        <f t="shared" si="24"/>
        <v>259.10303289374986</v>
      </c>
      <c r="J72" s="10">
        <f t="shared" si="24"/>
        <v>290.1953968409998</v>
      </c>
      <c r="K72" s="10">
        <f t="shared" si="24"/>
        <v>322.11689049350974</v>
      </c>
      <c r="L72" s="10">
        <f t="shared" si="24"/>
        <v>354.3285795428607</v>
      </c>
    </row>
    <row r="73" spans="1:12" ht="12.75">
      <c r="A73" s="14" t="s">
        <v>20</v>
      </c>
      <c r="C73" s="13">
        <f>C72*$B$10</f>
        <v>28.749999999999996</v>
      </c>
      <c r="D73" s="13">
        <f aca="true" t="shared" si="25" ref="D73:L73">D72*$B$10</f>
        <v>33.06249999999999</v>
      </c>
      <c r="E73" s="13">
        <f t="shared" si="25"/>
        <v>38.02187499999999</v>
      </c>
      <c r="F73" s="13">
        <f t="shared" si="25"/>
        <v>43.72515624999998</v>
      </c>
      <c r="G73" s="13">
        <f t="shared" si="25"/>
        <v>50.28392968749998</v>
      </c>
      <c r="H73" s="13">
        <f t="shared" si="25"/>
        <v>57.32367984374997</v>
      </c>
      <c r="I73" s="13">
        <f t="shared" si="25"/>
        <v>64.77575822343746</v>
      </c>
      <c r="J73" s="13">
        <f t="shared" si="25"/>
        <v>72.54884921024995</v>
      </c>
      <c r="K73" s="13">
        <f t="shared" si="25"/>
        <v>80.52922262337744</v>
      </c>
      <c r="L73" s="13">
        <f t="shared" si="25"/>
        <v>88.58214488571518</v>
      </c>
    </row>
    <row r="74" spans="1:12" ht="12.75">
      <c r="A74" s="2" t="s">
        <v>17</v>
      </c>
      <c r="C74" s="13">
        <f>C72-C73</f>
        <v>86.24999999999999</v>
      </c>
      <c r="D74" s="13">
        <f aca="true" t="shared" si="26" ref="D74:L74">D72-D73</f>
        <v>99.18749999999997</v>
      </c>
      <c r="E74" s="13">
        <f t="shared" si="26"/>
        <v>114.06562499999995</v>
      </c>
      <c r="F74" s="13">
        <f t="shared" si="26"/>
        <v>131.17546874999994</v>
      </c>
      <c r="G74" s="13">
        <f t="shared" si="26"/>
        <v>150.85178906249993</v>
      </c>
      <c r="H74" s="13">
        <f t="shared" si="26"/>
        <v>171.97103953124991</v>
      </c>
      <c r="I74" s="13">
        <f t="shared" si="26"/>
        <v>194.3272746703124</v>
      </c>
      <c r="J74" s="13">
        <f t="shared" si="26"/>
        <v>217.64654763074986</v>
      </c>
      <c r="K74" s="13">
        <f t="shared" si="26"/>
        <v>241.5876678701323</v>
      </c>
      <c r="L74" s="13">
        <f t="shared" si="26"/>
        <v>265.7464346571455</v>
      </c>
    </row>
    <row r="75" spans="1:12" ht="12.75">
      <c r="A75" s="2" t="s">
        <v>8</v>
      </c>
      <c r="C75" s="13">
        <f>C74*C28</f>
        <v>64.68749999999999</v>
      </c>
      <c r="D75" s="13">
        <f aca="true" t="shared" si="27" ref="D75:L75">D74*D28</f>
        <v>74.39062499999997</v>
      </c>
      <c r="E75" s="13">
        <f t="shared" si="27"/>
        <v>85.54921874999995</v>
      </c>
      <c r="F75" s="13">
        <f t="shared" si="27"/>
        <v>98.38160156249994</v>
      </c>
      <c r="G75" s="13">
        <f t="shared" si="27"/>
        <v>113.13884179687493</v>
      </c>
      <c r="H75" s="13">
        <f t="shared" si="27"/>
        <v>120.37972767187492</v>
      </c>
      <c r="I75" s="13">
        <f t="shared" si="27"/>
        <v>126.31272853570302</v>
      </c>
      <c r="J75" s="13">
        <f t="shared" si="27"/>
        <v>130.5879285784499</v>
      </c>
      <c r="K75" s="13">
        <f t="shared" si="27"/>
        <v>132.87321732857274</v>
      </c>
      <c r="L75" s="13">
        <f t="shared" si="27"/>
        <v>177.16428977143036</v>
      </c>
    </row>
    <row r="76" spans="1:12" ht="12.75">
      <c r="A76" s="2" t="s">
        <v>49</v>
      </c>
      <c r="C76" s="13">
        <f>C74-C75</f>
        <v>21.5625</v>
      </c>
      <c r="D76" s="13">
        <f aca="true" t="shared" si="28" ref="D76:L76">D74-D75</f>
        <v>24.796875</v>
      </c>
      <c r="E76" s="13">
        <f t="shared" si="28"/>
        <v>28.516406250000003</v>
      </c>
      <c r="F76" s="13">
        <f t="shared" si="28"/>
        <v>32.7938671875</v>
      </c>
      <c r="G76" s="13">
        <f t="shared" si="28"/>
        <v>37.712947265625004</v>
      </c>
      <c r="H76" s="13">
        <f t="shared" si="28"/>
        <v>51.591311859375</v>
      </c>
      <c r="I76" s="13">
        <f t="shared" si="28"/>
        <v>68.01454613460938</v>
      </c>
      <c r="J76" s="13">
        <f t="shared" si="28"/>
        <v>87.05861905229997</v>
      </c>
      <c r="K76" s="13">
        <f t="shared" si="28"/>
        <v>108.71445054155956</v>
      </c>
      <c r="L76" s="13">
        <f t="shared" si="28"/>
        <v>88.58214488571517</v>
      </c>
    </row>
    <row r="77" spans="1:11" ht="12.75">
      <c r="A77" s="2" t="s">
        <v>9</v>
      </c>
      <c r="C77" s="13"/>
      <c r="D77" s="13"/>
      <c r="E77" s="13"/>
      <c r="F77" s="13"/>
      <c r="H77" s="13"/>
      <c r="I77" s="13"/>
      <c r="J77" s="13"/>
      <c r="K77" s="13">
        <f>L76/(B19-B7)</f>
        <v>1476.3690814285862</v>
      </c>
    </row>
    <row r="78" spans="1:12" ht="13.5" thickBot="1">
      <c r="A78" s="2" t="s">
        <v>50</v>
      </c>
      <c r="C78" s="13">
        <f>(C76+C77)/(1+$B$19)^C71</f>
        <v>18.58836206896552</v>
      </c>
      <c r="D78" s="13">
        <f aca="true" t="shared" si="29" ref="D78:K78">(D76+D77)/(1+$B$19)^D71</f>
        <v>18.42811756837099</v>
      </c>
      <c r="E78" s="13">
        <f t="shared" si="29"/>
        <v>18.269254485885035</v>
      </c>
      <c r="F78" s="13">
        <f t="shared" si="29"/>
        <v>18.11176091273085</v>
      </c>
      <c r="G78" s="13">
        <f t="shared" si="29"/>
        <v>17.95562504279352</v>
      </c>
      <c r="H78" s="13">
        <f t="shared" si="29"/>
        <v>21.175254360811664</v>
      </c>
      <c r="I78" s="13">
        <f t="shared" si="29"/>
        <v>24.065554884198317</v>
      </c>
      <c r="J78" s="13">
        <f t="shared" si="29"/>
        <v>26.55509504463262</v>
      </c>
      <c r="K78" s="13">
        <f t="shared" si="29"/>
        <v>416.80243827776974</v>
      </c>
      <c r="L78" s="13"/>
    </row>
    <row r="79" spans="1:12" ht="13.5" thickBot="1">
      <c r="A79" s="2" t="s">
        <v>46</v>
      </c>
      <c r="B79" s="16">
        <f>SUM(C78:K78)</f>
        <v>579.9514626461582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2" t="s">
        <v>29</v>
      </c>
      <c r="C80" s="13">
        <f>B41*$B$12*$B$10</f>
        <v>8.455176807372759</v>
      </c>
      <c r="D80" s="13">
        <f aca="true" t="shared" si="30" ref="D80:L80">C41*$B$12*$B$10</f>
        <v>9.464703328478674</v>
      </c>
      <c r="E80" s="13">
        <f t="shared" si="30"/>
        <v>10.586846327750473</v>
      </c>
      <c r="F80" s="13">
        <f t="shared" si="30"/>
        <v>11.832676401913043</v>
      </c>
      <c r="G80" s="13">
        <f t="shared" si="30"/>
        <v>13.21405145595</v>
      </c>
      <c r="H80" s="13">
        <f t="shared" si="30"/>
        <v>14.743603807154997</v>
      </c>
      <c r="I80" s="13">
        <f t="shared" si="30"/>
        <v>16.33604863591575</v>
      </c>
      <c r="J80" s="13">
        <f t="shared" si="30"/>
        <v>17.97028137768779</v>
      </c>
      <c r="K80" s="13">
        <f t="shared" si="30"/>
        <v>19.621120155713356</v>
      </c>
      <c r="L80" s="13">
        <f t="shared" si="30"/>
        <v>21.259714772571645</v>
      </c>
    </row>
    <row r="81" spans="1:12" ht="12.75">
      <c r="A81" s="2" t="s">
        <v>47</v>
      </c>
      <c r="C81" s="13"/>
      <c r="D81" s="13"/>
      <c r="E81" s="13"/>
      <c r="F81" s="13"/>
      <c r="H81" s="13"/>
      <c r="I81" s="13"/>
      <c r="J81" s="13"/>
      <c r="K81" s="13">
        <f>L80/(B19-B7)</f>
        <v>354.3285795428608</v>
      </c>
      <c r="L81" s="13"/>
    </row>
    <row r="82" spans="1:11" ht="13.5" thickBot="1">
      <c r="A82" s="2" t="s">
        <v>30</v>
      </c>
      <c r="C82" s="15">
        <f aca="true" t="shared" si="31" ref="C82:K82">(C80+C81)/(1+$B$19)^C71</f>
        <v>7.2889455235972065</v>
      </c>
      <c r="D82" s="15">
        <f t="shared" si="31"/>
        <v>7.033816385611381</v>
      </c>
      <c r="E82" s="15">
        <f t="shared" si="31"/>
        <v>6.78254433847641</v>
      </c>
      <c r="F82" s="15">
        <f t="shared" si="31"/>
        <v>6.53508184087694</v>
      </c>
      <c r="G82" s="15">
        <f t="shared" si="31"/>
        <v>6.291381884530787</v>
      </c>
      <c r="H82" s="15">
        <f t="shared" si="31"/>
        <v>6.051397988531793</v>
      </c>
      <c r="I82" s="15">
        <f t="shared" si="31"/>
        <v>5.780176409036055</v>
      </c>
      <c r="J82" s="15">
        <f t="shared" si="31"/>
        <v>5.481393286018172</v>
      </c>
      <c r="K82" s="15">
        <f t="shared" si="31"/>
        <v>98.33118790520693</v>
      </c>
    </row>
    <row r="83" spans="1:2" ht="13.5" thickBot="1">
      <c r="A83" s="1" t="s">
        <v>10</v>
      </c>
      <c r="B83" s="16">
        <f>SUM(C82:K82)+B79</f>
        <v>729.5273882080439</v>
      </c>
    </row>
    <row r="85" spans="3:11" ht="13.5" thickBot="1">
      <c r="C85" s="13"/>
      <c r="D85" s="13"/>
      <c r="E85" s="13"/>
      <c r="F85" s="13"/>
      <c r="G85" s="13"/>
      <c r="H85" s="13"/>
      <c r="I85" s="13"/>
      <c r="J85" s="13"/>
      <c r="K85" s="13"/>
    </row>
    <row r="86" spans="1:2" ht="13.5" thickBot="1">
      <c r="A86" s="1" t="s">
        <v>55</v>
      </c>
      <c r="B86" s="16">
        <f>B87-B79</f>
        <v>124.64660463490509</v>
      </c>
    </row>
    <row r="87" spans="1:2" ht="13.5" thickBot="1">
      <c r="A87" s="1" t="s">
        <v>10</v>
      </c>
      <c r="B87" s="16">
        <f>B36</f>
        <v>704.5980672810633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  <ignoredErrors>
    <ignoredError sqref="C32:L32 C61:L61 C75:L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xthanh</cp:lastModifiedBy>
  <dcterms:created xsi:type="dcterms:W3CDTF">2012-11-06T09:38:19Z</dcterms:created>
  <dcterms:modified xsi:type="dcterms:W3CDTF">2013-05-06T02:31:42Z</dcterms:modified>
  <cp:category/>
  <cp:version/>
  <cp:contentType/>
  <cp:contentStatus/>
</cp:coreProperties>
</file>