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45" activeTab="1"/>
  </bookViews>
  <sheets>
    <sheet name="Form_BT6" sheetId="1" r:id="rId1"/>
    <sheet name="Vinamilk" sheetId="2" r:id="rId2"/>
    <sheet name="Sheet2" sheetId="3" r:id="rId3"/>
    <sheet name="Sheet3" sheetId="4" r:id="rId4"/>
  </sheets>
  <definedNames/>
  <calcPr fullCalcOnLoad="1"/>
</workbook>
</file>

<file path=xl/comments2.xml><?xml version="1.0" encoding="utf-8"?>
<comments xmlns="http://schemas.openxmlformats.org/spreadsheetml/2006/main">
  <authors>
    <author>Huytm</author>
    <author>huy tran</author>
  </authors>
  <commentList>
    <comment ref="A14" authorId="0">
      <text>
        <r>
          <rPr>
            <b/>
            <sz val="8"/>
            <rFont val="Tahoma"/>
            <family val="2"/>
          </rPr>
          <t>Huytm: Doanh thu --&gt; doanh thu thuần</t>
        </r>
      </text>
    </comment>
    <comment ref="B15" authorId="0">
      <text>
        <r>
          <rPr>
            <b/>
            <sz val="8"/>
            <rFont val="Tahoma"/>
            <family val="2"/>
          </rPr>
          <t>Huytm: Có trừ cổ phiếu quỹ</t>
        </r>
      </text>
    </comment>
    <comment ref="A25" authorId="0">
      <text>
        <r>
          <rPr>
            <b/>
            <sz val="8"/>
            <rFont val="Tahoma"/>
            <family val="2"/>
          </rPr>
          <t>Huytm: Doanh thu thuần</t>
        </r>
      </text>
    </comment>
    <comment ref="A33" authorId="0">
      <text>
        <r>
          <rPr>
            <b/>
            <sz val="8"/>
            <rFont val="Tahoma"/>
            <family val="2"/>
          </rPr>
          <t>Huytm: Lợi nhuận gộp</t>
        </r>
      </text>
    </comment>
    <comment ref="A28" authorId="1">
      <text>
        <r>
          <rPr>
            <b/>
            <sz val="9"/>
            <rFont val="Calibri"/>
            <family val="2"/>
          </rPr>
          <t xml:space="preserve">Huytm: </t>
        </r>
        <r>
          <rPr>
            <b/>
            <sz val="9"/>
            <rFont val="Calibri Bold"/>
            <family val="2"/>
          </rPr>
          <t>Thu</t>
        </r>
        <r>
          <rPr>
            <b/>
            <sz val="9"/>
            <rFont val="Arial"/>
            <family val="2"/>
          </rPr>
          <t>ế</t>
        </r>
        <r>
          <rPr>
            <b/>
            <sz val="9"/>
            <rFont val="Calibri Bold"/>
            <family val="2"/>
          </rPr>
          <t xml:space="preserve"> su</t>
        </r>
        <r>
          <rPr>
            <b/>
            <sz val="9"/>
            <rFont val="Arial"/>
            <family val="2"/>
          </rPr>
          <t>ấ</t>
        </r>
        <r>
          <rPr>
            <b/>
            <sz val="9"/>
            <rFont val="Calibri Bold"/>
            <family val="2"/>
          </rPr>
          <t>t thu</t>
        </r>
        <r>
          <rPr>
            <b/>
            <sz val="9"/>
            <rFont val="Arial"/>
            <family val="2"/>
          </rPr>
          <t>ế</t>
        </r>
        <r>
          <rPr>
            <b/>
            <sz val="9"/>
            <rFont val="Calibri Bold"/>
            <family val="2"/>
          </rPr>
          <t xml:space="preserve"> TNDN 25%</t>
        </r>
      </text>
    </comment>
  </commentList>
</comments>
</file>

<file path=xl/sharedStrings.xml><?xml version="1.0" encoding="utf-8"?>
<sst xmlns="http://schemas.openxmlformats.org/spreadsheetml/2006/main" count="666" uniqueCount="261">
  <si>
    <t>Chi đầu tư góp vốn vào đơn vị khác</t>
  </si>
  <si>
    <t>Tên chủ sở hữu (pháp nhân/thể nhân)</t>
  </si>
  <si>
    <t>Quốc tịch</t>
  </si>
  <si>
    <t>Thời điểm</t>
  </si>
  <si>
    <t>Nguồn thông tin</t>
  </si>
  <si>
    <t>Tỷ lệ phần trăm sở hữu trực tiếp</t>
  </si>
  <si>
    <t>Tỷ lệ phần trăm sở hữu gián tiếp</t>
  </si>
  <si>
    <t>Thông tin công ty con</t>
  </si>
  <si>
    <t>Tên công ty thành viên</t>
  </si>
  <si>
    <t>Thông tin mua bán sáp nhập</t>
  </si>
  <si>
    <t>Tên công ty liên quan</t>
  </si>
  <si>
    <t>Sự kiện</t>
  </si>
  <si>
    <t>QUẢN TRỊ</t>
  </si>
  <si>
    <t>CÔNG TY CỔ PHẦN SỮA VIỆT NAM</t>
  </si>
  <si>
    <t>VINAMILK</t>
  </si>
  <si>
    <t>Công ty cổ phần</t>
  </si>
  <si>
    <t>Tiếng Việt</t>
  </si>
  <si>
    <t>(08) 39300358</t>
  </si>
  <si>
    <t>(08) 39305206</t>
  </si>
  <si>
    <t>Đang hoạt động</t>
  </si>
  <si>
    <t>Có</t>
  </si>
  <si>
    <t>HOSE</t>
  </si>
  <si>
    <t>VNM</t>
  </si>
  <si>
    <t>Báo cáo tài chính hợp nhất có kiểm toán</t>
  </si>
  <si>
    <t>(theo nguồn báo cáo hợp nhất)</t>
  </si>
  <si>
    <t>31/12/2010</t>
  </si>
  <si>
    <t>31/12/2009</t>
  </si>
  <si>
    <t>31/12/2008</t>
  </si>
  <si>
    <t>31/12/2007</t>
  </si>
  <si>
    <t>31/12/2006</t>
  </si>
  <si>
    <t>31/12/2005</t>
  </si>
  <si>
    <t>Doanh thu thuần hoạt động (VND)</t>
  </si>
  <si>
    <t>Lợi nhuận/ lỗ trong kỳ (VND)</t>
  </si>
  <si>
    <t>Vốn hoá thị trường (21/04/2011):</t>
  </si>
  <si>
    <t>184 - 186 - 188 Nguyễn Đình Chiểu, Phường 6, Quận 3, TP,HCM</t>
  </si>
  <si>
    <t>www,vinamilk,com,vn</t>
  </si>
  <si>
    <t>vinamilk@vinamilk,com,vn</t>
  </si>
  <si>
    <t>Công ty TNHH PricewaterhouseCoopers Việt nam</t>
  </si>
  <si>
    <t>Tổng Công ty Đầu tư và Kinh doanh vốn Nhà nước (SCIC)</t>
  </si>
  <si>
    <t>Việt Nam</t>
  </si>
  <si>
    <t>Báo cáo thường niên 2010</t>
  </si>
  <si>
    <t>F&amp;N Dairy Investment</t>
  </si>
  <si>
    <t>Khấu hao</t>
  </si>
  <si>
    <t>Mai Kiều Liên</t>
  </si>
  <si>
    <t>Chủ tịch HĐQT kiêm Tổng GĐ</t>
  </si>
  <si>
    <t>Ngô Thị Thu Trang</t>
  </si>
  <si>
    <t>Thành viên HĐQT, GĐ điều hành Tài chính</t>
  </si>
  <si>
    <t>Hoàng Nguyên Học</t>
  </si>
  <si>
    <t>Lê Anh Minh</t>
  </si>
  <si>
    <t>Wang Eng Chin</t>
  </si>
  <si>
    <t>Công ty TNHH MTV Bò Sữa Việt Nam</t>
  </si>
  <si>
    <t>Công ty TNHH MTV Đầu tư Bất động sản Quốc Tế</t>
  </si>
  <si>
    <t>Công ty TNHH MTV Sữa Lam Sơn</t>
  </si>
  <si>
    <t>Công ty TNHH MTV Sữa Dielac</t>
  </si>
  <si>
    <t>Công ty CP Nguyên liệu Thực phẩm Á Châu Sài Gòn</t>
  </si>
  <si>
    <t>Công ty TNHH Miraka</t>
  </si>
  <si>
    <t>Tháng 1/2010</t>
  </si>
  <si>
    <t>Nhận chuyển nhượng 100% vốn</t>
  </si>
  <si>
    <t>Tháng 2/2010</t>
  </si>
  <si>
    <t>Nhà máy café Sài Gòn</t>
  </si>
  <si>
    <t>Chuyển nhượng</t>
  </si>
  <si>
    <t>Tháng 4/2010</t>
  </si>
  <si>
    <t>Thâu tóm</t>
  </si>
  <si>
    <t>Tháng 9/2010</t>
  </si>
  <si>
    <t>New Zealand</t>
  </si>
  <si>
    <t>Góp vốn</t>
  </si>
  <si>
    <r>
      <t xml:space="preserve">Tài sản ngắn hạn </t>
    </r>
    <r>
      <rPr>
        <i/>
        <sz val="10"/>
        <rFont val="Arial"/>
        <family val="2"/>
      </rPr>
      <t xml:space="preserve">       </t>
    </r>
  </si>
  <si>
    <r>
      <t>Tài sản dài hạn</t>
    </r>
    <r>
      <rPr>
        <i/>
        <sz val="10"/>
        <rFont val="Arial"/>
        <family val="2"/>
      </rPr>
      <t xml:space="preserve">    </t>
    </r>
  </si>
  <si>
    <t>triệu VND</t>
  </si>
  <si>
    <t>Trung bình</t>
  </si>
  <si>
    <t>6 năm</t>
  </si>
  <si>
    <t>12 tháng</t>
  </si>
  <si>
    <t>Các hệ số tài chính</t>
  </si>
  <si>
    <t>Ngân lưu tự do (Free Cash flow)</t>
  </si>
  <si>
    <t>Thay đổi vốn lưu động</t>
  </si>
  <si>
    <t>Tổng tài sản (Total assets)</t>
  </si>
  <si>
    <t>Hệ số thanh toán nợ ngắn hạn Current ratio (x)</t>
  </si>
  <si>
    <t>Tỷ suất lợi nhuận biên ( Profit margin (%) )</t>
  </si>
  <si>
    <t>Tỷ suất lợi nhuận trên vốn chủ sở hữu (Return on shareholders funds (%))</t>
  </si>
  <si>
    <t>Tỷ suất lợi  nhuận trên vốn (Return on capital employed (%))</t>
  </si>
  <si>
    <t>Hệ số khả năng thanh toán nợ (Solvency ratio (%))</t>
  </si>
  <si>
    <t>Số lao động (Employees)</t>
  </si>
  <si>
    <t>Các lĩnh vực hoạt động</t>
  </si>
  <si>
    <t>Lĩnh vực hoạt động chính</t>
  </si>
  <si>
    <t>Mã ngành theo chuẩn Việt nam (nếu có)</t>
  </si>
  <si>
    <t>Lĩnh vực hoạt động thứ cấp</t>
  </si>
  <si>
    <t>Bảng cân đối tài sản</t>
  </si>
  <si>
    <t>Chỉ tiêu</t>
  </si>
  <si>
    <t>Doanh thu thuần vê bán hàng và cung cấp dịch vụ</t>
  </si>
  <si>
    <t>Lợi nhuận gộp về bán hàng và cung cấp dịch vụ</t>
  </si>
  <si>
    <t>Doanh thu hoạt động tài chính</t>
  </si>
  <si>
    <t>Chi phí tài chính</t>
  </si>
  <si>
    <t>Chi phí bán hàng</t>
  </si>
  <si>
    <t>Chi phí quản lý doanh nghiệp</t>
  </si>
  <si>
    <t xml:space="preserve">Lợi nhuận thuần từ hoạt động kinh doanh     </t>
  </si>
  <si>
    <t>Thu nhập khác</t>
  </si>
  <si>
    <t xml:space="preserve">Chi phí khác                                                                                                                                                     </t>
  </si>
  <si>
    <t>Lợi nhuận khác</t>
  </si>
  <si>
    <t>Lợi nhuận (lỗ) trong công ty liên kết liên doanh</t>
  </si>
  <si>
    <t>Tổng lợi nhuận kế toán trước thuế</t>
  </si>
  <si>
    <t>Thuế thu nhập doanh nghiệp hiện hành</t>
  </si>
  <si>
    <t>Lợi ích Thuế TNDN hoãn lại</t>
  </si>
  <si>
    <t xml:space="preserve">Lợi nhuận sau thuế thu nhập doanh nghiệp </t>
  </si>
  <si>
    <t>Lợi nhuận sau thuế của cổ đông của công ty mẹ</t>
  </si>
  <si>
    <t>Lãi cơ bản trên cổ phiếu (VND)</t>
  </si>
  <si>
    <t>Ngày/tháng/năm</t>
  </si>
  <si>
    <t>Số tháng trong kỳ</t>
  </si>
  <si>
    <t>Báo cáo kết quả hoạt động kinh doanh</t>
  </si>
  <si>
    <r>
      <t xml:space="preserve">Tài sản ngắn hạn </t>
    </r>
    <r>
      <rPr>
        <i/>
        <sz val="12"/>
        <color indexed="8"/>
        <rFont val="Times New Roman"/>
        <family val="1"/>
      </rPr>
      <t xml:space="preserve">       </t>
    </r>
  </si>
  <si>
    <r>
      <t>Tài sản dài hạn</t>
    </r>
    <r>
      <rPr>
        <i/>
        <sz val="12"/>
        <color indexed="8"/>
        <rFont val="Times New Roman"/>
        <family val="1"/>
      </rPr>
      <t xml:space="preserve">    </t>
    </r>
  </si>
  <si>
    <t>Vốn lưu động</t>
  </si>
  <si>
    <t>Chi phí lãi vay</t>
  </si>
  <si>
    <t>Lợi nhuận trước lãi vay và thuế (EBIT)</t>
  </si>
  <si>
    <t>Lợi nhuận trước thuế (EBT)</t>
  </si>
  <si>
    <t>Chi phí thuế thu  nhập</t>
  </si>
  <si>
    <t>Hệ số thanh toán nợ ngắn hạn (Current ratio)</t>
  </si>
  <si>
    <t>Hệ số thanh khoản (Liquidity ratio (%))</t>
  </si>
  <si>
    <t>Tỷ suất lợi nhuận trên tổng tài sản (Return on total assets, %)</t>
  </si>
  <si>
    <t>EBIT margin (%)</t>
  </si>
  <si>
    <t>Thành viên HĐQT</t>
  </si>
  <si>
    <t>Họ và tên</t>
  </si>
  <si>
    <t>Chức danh</t>
  </si>
  <si>
    <t>Công ty kiểm toán</t>
  </si>
  <si>
    <t>Tên</t>
  </si>
  <si>
    <t>Thời điểm kiểm toán</t>
  </si>
  <si>
    <t>STT</t>
  </si>
  <si>
    <t>Nội dung</t>
  </si>
  <si>
    <t>I</t>
  </si>
  <si>
    <t>Thông tin cổ đông chính</t>
  </si>
  <si>
    <t xml:space="preserve">Tiền và các khoản tương đương tiền       </t>
  </si>
  <si>
    <t>Các khoản đầu tư tài chính ngắn hạn</t>
  </si>
  <si>
    <t xml:space="preserve">Các khoản phải thu ngắn hạn     </t>
  </si>
  <si>
    <t>Hàng tồn kho</t>
  </si>
  <si>
    <t xml:space="preserve">Tài sản ngắn hạn khác      </t>
  </si>
  <si>
    <t>II</t>
  </si>
  <si>
    <t xml:space="preserve">Các khoản phải thu dài hạn    </t>
  </si>
  <si>
    <t>Tài sản cố định</t>
  </si>
  <si>
    <t xml:space="preserve">   - Tài sản cố định hữu hình</t>
  </si>
  <si>
    <t xml:space="preserve">   - Tài sản cố định vô hình</t>
  </si>
  <si>
    <t xml:space="preserve">   - Tài sản cố định thuê tài chính     </t>
  </si>
  <si>
    <t xml:space="preserve">   - Chi phí xây dựng cơ bản dở dang</t>
  </si>
  <si>
    <t xml:space="preserve">Bất động sản đầu tư      </t>
  </si>
  <si>
    <t>Các khoản đầu tư dài hạn</t>
  </si>
  <si>
    <t xml:space="preserve">Tài sản dài hạn khác       </t>
  </si>
  <si>
    <t>Lợi thế thương mại</t>
  </si>
  <si>
    <t>III</t>
  </si>
  <si>
    <t>TỔNG CỘNG TÀI SẢN</t>
  </si>
  <si>
    <t>IV</t>
  </si>
  <si>
    <t>Nợ phải trả</t>
  </si>
  <si>
    <t>Nợ ngắn hạn</t>
  </si>
  <si>
    <t>Nợ dài hạn</t>
  </si>
  <si>
    <t>Nợ khác</t>
  </si>
  <si>
    <t>V</t>
  </si>
  <si>
    <t>Vốn chủ sở hữu</t>
  </si>
  <si>
    <t xml:space="preserve"> - Vốn điều lệ</t>
  </si>
  <si>
    <t xml:space="preserve"> - Thặng dư vốn cổ phần</t>
  </si>
  <si>
    <t xml:space="preserve"> - Cổ phiếu quỹ</t>
  </si>
  <si>
    <t xml:space="preserve"> - Các quỹ</t>
  </si>
  <si>
    <t xml:space="preserve"> - Lợi nhuận sau thuế chưa phân phối</t>
  </si>
  <si>
    <t>Nguồn kinh phí và quỹ khác</t>
  </si>
  <si>
    <t>VI</t>
  </si>
  <si>
    <t>Lợi ích của cổ đông thiểu số</t>
  </si>
  <si>
    <t>VII</t>
  </si>
  <si>
    <t>TỔNG CỘNG NGUỒN VỐN</t>
  </si>
  <si>
    <t>Tên công ty</t>
  </si>
  <si>
    <t>Cơ sở thông tin</t>
  </si>
  <si>
    <t>Báo cáo tài chính hợp nhất/ Không hợp nhất/ có kiểm toán/không kiểm toán</t>
  </si>
  <si>
    <t>Địa chỉ trụ sở chính</t>
  </si>
  <si>
    <t>Ngày thành lập công ty</t>
  </si>
  <si>
    <t>ngày/tháng/năm</t>
  </si>
  <si>
    <t>Loại hình pháp lý của công ty</t>
  </si>
  <si>
    <t>TNHH/CTCP/…</t>
  </si>
  <si>
    <t>Quốc gia</t>
  </si>
  <si>
    <t>Thời điểm thông tin cập nhật nhất</t>
  </si>
  <si>
    <t>Ngôn ngữ báo cáo</t>
  </si>
  <si>
    <t>Tiếng Việt/Tiếng Anh/…</t>
  </si>
  <si>
    <t>Điện thoại</t>
  </si>
  <si>
    <t>Fax:</t>
  </si>
  <si>
    <t>Web site:</t>
  </si>
  <si>
    <t>E-mail:</t>
  </si>
  <si>
    <t>Tình trạng hoạt động (status):</t>
  </si>
  <si>
    <t>Đang hoạt động/ Không hoạt động</t>
  </si>
  <si>
    <t>Niêm yết</t>
  </si>
  <si>
    <t>Có/không</t>
  </si>
  <si>
    <t>Sở giao dịch chính</t>
  </si>
  <si>
    <t>HOSE/HNX</t>
  </si>
  <si>
    <t>Mã chứng khoán</t>
  </si>
  <si>
    <t>Doanh thu hoạt động</t>
  </si>
  <si>
    <t>Lợi nhuận/ lỗ trong kỳ</t>
  </si>
  <si>
    <t>Vốn hoá thị trường (thời điểm cập nhật):</t>
  </si>
  <si>
    <t>Số lao động</t>
  </si>
  <si>
    <t>Thông tin tài chính cơ bản</t>
  </si>
  <si>
    <t>  </t>
  </si>
  <si>
    <t>(theo nguồn báo cáo hợp nhất/không hợp nhất)</t>
  </si>
  <si>
    <t>trung bình</t>
  </si>
  <si>
    <t>số tháng trong kỳ</t>
  </si>
  <si>
    <t>x năm</t>
  </si>
  <si>
    <t>đơn vị</t>
  </si>
  <si>
    <t>Doanh thu (Operating revenue / turnover)</t>
  </si>
  <si>
    <t>Lợi nhuận (lỗ) trước thuế (Profit (loss) before tax)</t>
  </si>
  <si>
    <t>Lợi nhuận (lỗ) trong kỳ = Lợi nhuận ròng (P/L for Period [= Net Income])</t>
  </si>
  <si>
    <t>Ngân lưu (Cash flow)</t>
  </si>
  <si>
    <t>Vốn chủ sở hữu (Shareholders funds)</t>
  </si>
  <si>
    <t xml:space="preserve">Chi mua sắm xây dựng tài sản cố định </t>
  </si>
  <si>
    <t>Thay đổi vốn lưu động</t>
  </si>
  <si>
    <t>Chi đầu tư góp vốn vào đơn vị khác</t>
  </si>
  <si>
    <t xml:space="preserve">Chi đầu tư  </t>
  </si>
  <si>
    <t>Thu từ thanh lý tài sản cố định</t>
  </si>
  <si>
    <t>Thu từ thanh lý tài sản góp vốn liên doanh, liên kết, mua cổ phần</t>
  </si>
  <si>
    <t xml:space="preserve">Thu từ thanh lý tài sản góp vốn </t>
  </si>
  <si>
    <t xml:space="preserve">Chi đầu tư   </t>
  </si>
  <si>
    <t>Số cổ phần đang lưu hành (thời điểm cập nhật)</t>
  </si>
  <si>
    <t>Thông tin chứng khoán</t>
  </si>
  <si>
    <t>Ngày IPO</t>
  </si>
  <si>
    <t>Tháng 1</t>
  </si>
  <si>
    <t>Tháng 2</t>
  </si>
  <si>
    <t>Tháng 3</t>
  </si>
  <si>
    <t>Tháng 4</t>
  </si>
  <si>
    <t>Tháng 5</t>
  </si>
  <si>
    <t>Tháng 6</t>
  </si>
  <si>
    <t>Tháng 7</t>
  </si>
  <si>
    <t>Tháng 8</t>
  </si>
  <si>
    <t>Tháng 9</t>
  </si>
  <si>
    <t>Tháng 10</t>
  </si>
  <si>
    <t>Tháng 11</t>
  </si>
  <si>
    <t>Tháng 12</t>
  </si>
  <si>
    <t>Số cổ phiếu đang lưu  hành (No of outstanding shares- ngày cập nhật)</t>
  </si>
  <si>
    <t>Thời điểm cập nhật</t>
  </si>
  <si>
    <t>Giá cổ phiếu - tại thời điểm cập nhật</t>
  </si>
  <si>
    <t>Giá cổ phiếu - thấp nhất (trong vòng 1 năm tính đến thời điểm cập nhật)</t>
  </si>
  <si>
    <t>Giá cổ phiếu - cao nhất (trong vòng 1 năm tính đến thời điểm cập nhật)</t>
  </si>
  <si>
    <t>Giá trị vốn hoá thị trường (đơn vị tiền tệ, ngày cập nhật)</t>
  </si>
  <si>
    <t>Giá thị trường của cổ phiếu (đơn vị tiền tệ)</t>
  </si>
  <si>
    <t>Beta</t>
  </si>
  <si>
    <t>(VN Index)</t>
  </si>
  <si>
    <t>Beta - 3 tháng</t>
  </si>
  <si>
    <t>Beta - 1 tháng</t>
  </si>
  <si>
    <t>Beta - 1 năm</t>
  </si>
  <si>
    <t>Tỷ lệ chia tách cổ phiếu/Trả cổ tức bằng cổ phiếu</t>
  </si>
  <si>
    <t>Giá thị trường của cổ phiếu - thời điểm cuối năm (đơn vị)</t>
  </si>
  <si>
    <t>Giá thị trường của cổ phiếu - mức cao nhất (đơn vị)</t>
  </si>
  <si>
    <t>Giá thị trường của cổ phiếu - mức thấp nhất (đơn vị)</t>
  </si>
  <si>
    <t xml:space="preserve">Số lượng cổ phần đang lưu hành </t>
  </si>
  <si>
    <t>Giá trị vốn hoá thị trường (đơn vị)</t>
  </si>
  <si>
    <t>Lợi nhuận trên mỗi cổ phần, EPS</t>
  </si>
  <si>
    <t>Cổ tức trên mỗi cổ phần (DPS)</t>
  </si>
  <si>
    <t>Giá trị sổ sách trên mỗi cổ phần (BPS)</t>
  </si>
  <si>
    <t>Chỉ số tham chiếu</t>
  </si>
  <si>
    <t>Số cổ phiếu phổ thông (ngày cập nhật)</t>
  </si>
  <si>
    <t>Dữ liệu chứng khoán hàng năm</t>
  </si>
  <si>
    <t>Số lượng cổ phiếu phổ thông</t>
  </si>
  <si>
    <t>Mệnh giá (đơn vị)</t>
  </si>
  <si>
    <t>Các sản phẩm sữa (sữa bột và bột dinh dưỡng, sữa đặc, sữa nước, sữa chua uống, sữa chua ăn</t>
  </si>
  <si>
    <t>Kem, phô mai</t>
  </si>
  <si>
    <t>Nước giải khát</t>
  </si>
  <si>
    <t>Số cổ phần đang lưu hành (20/3/2012)</t>
  </si>
  <si>
    <t>Số cổ phiếu đang lưu  hành (No of outstanding shares- 20/3/2012)</t>
  </si>
  <si>
    <t>Giá trị vốn hoá thị trường (tỷ đồng, 20/3/2012)</t>
  </si>
  <si>
    <t>Số cổ phiếu phổ thông (20/3/2012)</t>
  </si>
  <si>
    <t>Ngày bắt đầu niêm yết trên sàn chứng khoán</t>
  </si>
  <si>
    <t>Ngày bắt đầu niêm yết trên sản chứng khoán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</si>
</sst>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VND&quot;#,##0_);\(&quot;VND&quot;#,##0\)"/>
    <numFmt numFmtId="165" formatCode="&quot;VND&quot;#,##0_);[Red]\(&quot;VND&quot;#,##0\)"/>
    <numFmt numFmtId="166" formatCode="&quot;VND&quot;#,##0.00_);\(&quot;VND&quot;#,##0.00\)"/>
    <numFmt numFmtId="167" formatCode="&quot;VND&quot;#,##0.00_);[Red]\(&quot;VND&quot;#,##0.00\)"/>
    <numFmt numFmtId="168" formatCode="_(&quot;VND&quot;* #,##0_);_(&quot;VND&quot;* \(#,##0\);_(&quot;VND&quot;* &quot;-&quot;_);_(@_)"/>
    <numFmt numFmtId="169" formatCode="_(&quot;VND&quot;* #,##0.00_);_(&quot;VND&quot;* \(#,##0.00\);_(&quot;VND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(* #,##0.0_);_(* \(#,##0.0\);_(* &quot;-&quot;??_);_(@_)"/>
    <numFmt numFmtId="175" formatCode="_(* #,##0_);_(* \(#,##0\);_(* &quot;-&quot;??_);_(@_)"/>
    <numFmt numFmtId="176" formatCode="0.0"/>
    <numFmt numFmtId="177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b/>
      <sz val="12"/>
      <color indexed="17"/>
      <name val="Times New Roman"/>
      <family val="1"/>
    </font>
    <font>
      <b/>
      <sz val="8"/>
      <name val="Tahoma"/>
      <family val="2"/>
    </font>
    <font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62"/>
      <name val="Arial"/>
      <family val="2"/>
    </font>
    <font>
      <b/>
      <sz val="12"/>
      <color indexed="60"/>
      <name val="Times New Roman"/>
      <family val="1"/>
    </font>
    <font>
      <sz val="8"/>
      <name val="Verdana"/>
      <family val="2"/>
    </font>
    <font>
      <b/>
      <sz val="9"/>
      <name val="Calibri"/>
      <family val="2"/>
    </font>
    <font>
      <b/>
      <sz val="9"/>
      <name val="Calibri Bold"/>
      <family val="2"/>
    </font>
    <font>
      <b/>
      <sz val="9"/>
      <name val="Arial"/>
      <family val="2"/>
    </font>
    <font>
      <u val="single"/>
      <sz val="11"/>
      <color indexed="61"/>
      <name val="Calibri"/>
      <family val="2"/>
    </font>
    <font>
      <sz val="12"/>
      <name val="Times New Roman"/>
      <family val="1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0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15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27" fillId="23" borderId="0" applyNumberFormat="0" applyBorder="0" applyAlignment="0" applyProtection="0"/>
    <xf numFmtId="0" fontId="43" fillId="24" borderId="1" applyNumberFormat="0" applyAlignment="0" applyProtection="0"/>
    <xf numFmtId="0" fontId="44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7" borderId="1" applyNumberFormat="0" applyAlignment="0" applyProtection="0"/>
    <xf numFmtId="0" fontId="48" fillId="0" borderId="6" applyNumberFormat="0" applyFill="0" applyAlignment="0" applyProtection="0"/>
    <xf numFmtId="0" fontId="49" fillId="28" borderId="0" applyNumberFormat="0" applyBorder="0" applyAlignment="0" applyProtection="0"/>
    <xf numFmtId="0" fontId="1" fillId="29" borderId="7" applyNumberFormat="0" applyFont="0" applyAlignment="0" applyProtection="0"/>
    <xf numFmtId="0" fontId="50" fillId="24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14" fontId="7" fillId="0" borderId="0" xfId="0" applyNumberFormat="1" applyFont="1" applyAlignment="1">
      <alignment wrapText="1"/>
    </xf>
    <xf numFmtId="0" fontId="6" fillId="0" borderId="0" xfId="0" applyFont="1" applyAlignment="1">
      <alignment vertical="top" wrapText="1"/>
    </xf>
    <xf numFmtId="0" fontId="9" fillId="0" borderId="0" xfId="53" applyFont="1" applyAlignment="1" applyProtection="1">
      <alignment wrapText="1"/>
      <protection/>
    </xf>
    <xf numFmtId="0" fontId="6" fillId="0" borderId="0" xfId="0" applyFont="1" applyAlignment="1">
      <alignment horizontal="left" wrapText="1"/>
    </xf>
    <xf numFmtId="14" fontId="6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3" fontId="5" fillId="0" borderId="0" xfId="0" applyNumberFormat="1" applyFont="1" applyAlignment="1">
      <alignment horizontal="right" wrapText="1"/>
    </xf>
    <xf numFmtId="0" fontId="8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left" wrapText="1"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14" fontId="12" fillId="0" borderId="0" xfId="0" applyNumberFormat="1" applyFont="1" applyAlignment="1">
      <alignment wrapText="1"/>
    </xf>
    <xf numFmtId="0" fontId="13" fillId="0" borderId="0" xfId="53" applyFont="1" applyAlignment="1" applyProtection="1">
      <alignment wrapText="1"/>
      <protection/>
    </xf>
    <xf numFmtId="0" fontId="12" fillId="0" borderId="0" xfId="0" applyFont="1" applyAlignment="1">
      <alignment horizontal="left" wrapText="1"/>
    </xf>
    <xf numFmtId="175" fontId="12" fillId="0" borderId="0" xfId="42" applyNumberFormat="1" applyFont="1" applyAlignment="1">
      <alignment wrapText="1"/>
    </xf>
    <xf numFmtId="0" fontId="12" fillId="0" borderId="0" xfId="0" applyFont="1" applyAlignment="1">
      <alignment horizontal="right" wrapText="1"/>
    </xf>
    <xf numFmtId="175" fontId="12" fillId="0" borderId="0" xfId="42" applyNumberFormat="1" applyFont="1" applyAlignment="1">
      <alignment horizontal="center" vertical="center" wrapText="1"/>
    </xf>
    <xf numFmtId="3" fontId="12" fillId="0" borderId="0" xfId="0" applyNumberFormat="1" applyFont="1" applyAlignment="1">
      <alignment horizontal="right" wrapText="1"/>
    </xf>
    <xf numFmtId="175" fontId="12" fillId="0" borderId="0" xfId="42" applyNumberFormat="1" applyFont="1" applyAlignment="1">
      <alignment horizontal="right" wrapText="1"/>
    </xf>
    <xf numFmtId="43" fontId="12" fillId="0" borderId="0" xfId="42" applyNumberFormat="1" applyFont="1" applyAlignment="1">
      <alignment vertical="center" wrapText="1"/>
    </xf>
    <xf numFmtId="0" fontId="12" fillId="0" borderId="0" xfId="0" applyFont="1" applyAlignment="1">
      <alignment horizontal="center" wrapText="1"/>
    </xf>
    <xf numFmtId="0" fontId="14" fillId="0" borderId="0" xfId="0" applyFont="1" applyAlignment="1">
      <alignment horizontal="left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wrapText="1"/>
    </xf>
    <xf numFmtId="175" fontId="12" fillId="0" borderId="0" xfId="0" applyNumberFormat="1" applyFont="1" applyAlignment="1">
      <alignment/>
    </xf>
    <xf numFmtId="175" fontId="12" fillId="0" borderId="0" xfId="42" applyNumberFormat="1" applyFont="1" applyAlignment="1">
      <alignment/>
    </xf>
    <xf numFmtId="3" fontId="12" fillId="0" borderId="0" xfId="0" applyNumberFormat="1" applyFont="1" applyAlignment="1">
      <alignment/>
    </xf>
    <xf numFmtId="43" fontId="12" fillId="0" borderId="0" xfId="42" applyFont="1" applyAlignment="1">
      <alignment/>
    </xf>
    <xf numFmtId="175" fontId="12" fillId="0" borderId="0" xfId="42" applyNumberFormat="1" applyFont="1" applyAlignment="1">
      <alignment vertical="center"/>
    </xf>
    <xf numFmtId="0" fontId="12" fillId="30" borderId="0" xfId="0" applyFont="1" applyFill="1" applyAlignment="1">
      <alignment/>
    </xf>
    <xf numFmtId="175" fontId="12" fillId="30" borderId="0" xfId="0" applyNumberFormat="1" applyFont="1" applyFill="1" applyAlignment="1">
      <alignment/>
    </xf>
    <xf numFmtId="10" fontId="12" fillId="0" borderId="0" xfId="0" applyNumberFormat="1" applyFont="1" applyAlignment="1">
      <alignment/>
    </xf>
    <xf numFmtId="9" fontId="12" fillId="0" borderId="0" xfId="0" applyNumberFormat="1" applyFont="1" applyAlignment="1">
      <alignment/>
    </xf>
    <xf numFmtId="0" fontId="15" fillId="0" borderId="0" xfId="0" applyFont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15" fillId="0" borderId="11" xfId="0" applyFont="1" applyBorder="1" applyAlignment="1">
      <alignment horizontal="center" wrapText="1"/>
    </xf>
    <xf numFmtId="0" fontId="12" fillId="12" borderId="0" xfId="0" applyFont="1" applyFill="1" applyAlignment="1">
      <alignment horizontal="center" wrapText="1"/>
    </xf>
    <xf numFmtId="0" fontId="12" fillId="12" borderId="0" xfId="0" applyFont="1" applyFill="1" applyAlignment="1">
      <alignment horizontal="left" wrapText="1"/>
    </xf>
    <xf numFmtId="175" fontId="12" fillId="12" borderId="0" xfId="0" applyNumberFormat="1" applyFont="1" applyFill="1" applyAlignment="1">
      <alignment/>
    </xf>
    <xf numFmtId="0" fontId="12" fillId="12" borderId="0" xfId="0" applyFont="1" applyFill="1" applyAlignment="1">
      <alignment/>
    </xf>
    <xf numFmtId="0" fontId="12" fillId="10" borderId="0" xfId="0" applyFont="1" applyFill="1" applyAlignment="1">
      <alignment horizontal="center" wrapText="1"/>
    </xf>
    <xf numFmtId="0" fontId="12" fillId="10" borderId="0" xfId="0" applyFont="1" applyFill="1" applyAlignment="1">
      <alignment horizontal="left" wrapText="1"/>
    </xf>
    <xf numFmtId="175" fontId="12" fillId="10" borderId="0" xfId="0" applyNumberFormat="1" applyFont="1" applyFill="1" applyAlignment="1">
      <alignment/>
    </xf>
    <xf numFmtId="175" fontId="12" fillId="10" borderId="0" xfId="42" applyNumberFormat="1" applyFont="1" applyFill="1" applyAlignment="1">
      <alignment/>
    </xf>
    <xf numFmtId="0" fontId="12" fillId="10" borderId="0" xfId="0" applyFont="1" applyFill="1" applyAlignment="1">
      <alignment/>
    </xf>
    <xf numFmtId="0" fontId="12" fillId="12" borderId="10" xfId="0" applyFont="1" applyFill="1" applyBorder="1" applyAlignment="1">
      <alignment horizontal="center" wrapText="1"/>
    </xf>
    <xf numFmtId="0" fontId="12" fillId="12" borderId="10" xfId="0" applyFont="1" applyFill="1" applyBorder="1" applyAlignment="1">
      <alignment horizontal="left" wrapText="1"/>
    </xf>
    <xf numFmtId="43" fontId="12" fillId="0" borderId="0" xfId="0" applyNumberFormat="1" applyFont="1" applyAlignment="1">
      <alignment/>
    </xf>
    <xf numFmtId="175" fontId="12" fillId="30" borderId="0" xfId="42" applyNumberFormat="1" applyFont="1" applyFill="1" applyAlignment="1">
      <alignment/>
    </xf>
    <xf numFmtId="175" fontId="12" fillId="0" borderId="0" xfId="0" applyNumberFormat="1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 wrapText="1"/>
    </xf>
    <xf numFmtId="0" fontId="17" fillId="0" borderId="0" xfId="0" applyFont="1" applyAlignment="1">
      <alignment wrapText="1"/>
    </xf>
    <xf numFmtId="14" fontId="12" fillId="0" borderId="0" xfId="0" applyNumberFormat="1" applyFont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vertical="top" wrapText="1"/>
    </xf>
    <xf numFmtId="0" fontId="15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175" fontId="12" fillId="0" borderId="0" xfId="42" applyNumberFormat="1" applyFont="1" applyAlignment="1">
      <alignment horizontal="center" wrapText="1"/>
    </xf>
    <xf numFmtId="0" fontId="16" fillId="0" borderId="0" xfId="0" applyFont="1" applyAlignment="1">
      <alignment/>
    </xf>
    <xf numFmtId="14" fontId="15" fillId="0" borderId="0" xfId="0" applyNumberFormat="1" applyFont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24" fillId="0" borderId="0" xfId="0" applyFont="1" applyAlignment="1">
      <alignment/>
    </xf>
    <xf numFmtId="0" fontId="6" fillId="0" borderId="0" xfId="0" applyFont="1" applyAlignment="1">
      <alignment/>
    </xf>
    <xf numFmtId="0" fontId="6" fillId="31" borderId="0" xfId="0" applyFont="1" applyFill="1" applyAlignment="1">
      <alignment wrapText="1"/>
    </xf>
    <xf numFmtId="0" fontId="5" fillId="31" borderId="0" xfId="0" applyFont="1" applyFill="1" applyAlignment="1">
      <alignment/>
    </xf>
    <xf numFmtId="0" fontId="6" fillId="31" borderId="0" xfId="0" applyFont="1" applyFill="1" applyAlignment="1">
      <alignment horizontal="left" wrapText="1"/>
    </xf>
    <xf numFmtId="0" fontId="25" fillId="0" borderId="0" xfId="0" applyFont="1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left" wrapText="1"/>
    </xf>
    <xf numFmtId="3" fontId="0" fillId="0" borderId="0" xfId="0" applyNumberFormat="1" applyAlignment="1">
      <alignment/>
    </xf>
    <xf numFmtId="14" fontId="12" fillId="0" borderId="0" xfId="42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vinamilk.com.vn/" TargetMode="External" /><Relationship Id="rId2" Type="http://schemas.openxmlformats.org/officeDocument/2006/relationships/hyperlink" Target="mailto:vinamilk@vinamilk.com.vn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3"/>
  <sheetViews>
    <sheetView zoomScalePageLayoutView="0" workbookViewId="0" topLeftCell="A153">
      <selection activeCell="A159" sqref="A159"/>
    </sheetView>
  </sheetViews>
  <sheetFormatPr defaultColWidth="9.140625" defaultRowHeight="15"/>
  <cols>
    <col min="1" max="1" width="19.7109375" style="4" bestFit="1" customWidth="1"/>
    <col min="2" max="2" width="20.421875" style="4" customWidth="1"/>
    <col min="3" max="3" width="16.421875" style="4" bestFit="1" customWidth="1"/>
    <col min="4" max="4" width="20.7109375" style="4" customWidth="1"/>
    <col min="5" max="7" width="16.421875" style="4" bestFit="1" customWidth="1"/>
    <col min="8" max="16384" width="9.140625" style="4" customWidth="1"/>
  </cols>
  <sheetData>
    <row r="1" spans="1:13" ht="15.75">
      <c r="A1" s="2" t="s">
        <v>164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5.75" customHeight="1">
      <c r="A2" s="5"/>
      <c r="B2" s="5"/>
      <c r="C2" s="6" t="s">
        <v>165</v>
      </c>
      <c r="D2" s="7" t="s">
        <v>166</v>
      </c>
      <c r="E2" s="3"/>
      <c r="F2" s="3"/>
      <c r="G2" s="3"/>
      <c r="H2" s="3"/>
      <c r="I2" s="3"/>
      <c r="J2" s="3"/>
      <c r="K2" s="3"/>
      <c r="L2" s="3"/>
      <c r="M2" s="3"/>
    </row>
    <row r="3" spans="1:13" ht="15.75">
      <c r="A3" s="98" t="s">
        <v>167</v>
      </c>
      <c r="B3" s="98"/>
      <c r="C3" s="5"/>
      <c r="D3" s="5"/>
      <c r="E3" s="3"/>
      <c r="F3" s="3"/>
      <c r="G3" s="3"/>
      <c r="H3" s="3"/>
      <c r="I3" s="3"/>
      <c r="J3" s="3"/>
      <c r="K3" s="3"/>
      <c r="L3" s="3"/>
      <c r="M3" s="3"/>
    </row>
    <row r="4" spans="1:13" ht="30.75" customHeight="1">
      <c r="A4" s="98"/>
      <c r="B4" s="98"/>
      <c r="C4" s="6" t="s">
        <v>168</v>
      </c>
      <c r="D4" s="7" t="s">
        <v>169</v>
      </c>
      <c r="E4" s="3"/>
      <c r="F4" s="3"/>
      <c r="G4" s="3"/>
      <c r="H4" s="3"/>
      <c r="I4" s="3"/>
      <c r="J4" s="3"/>
      <c r="K4" s="3"/>
      <c r="L4" s="3"/>
      <c r="M4" s="3"/>
    </row>
    <row r="5" spans="1:13" ht="35.25" customHeight="1">
      <c r="A5" s="3"/>
      <c r="B5" s="3"/>
      <c r="C5" s="6" t="s">
        <v>170</v>
      </c>
      <c r="D5" s="7" t="s">
        <v>171</v>
      </c>
      <c r="E5" s="3"/>
      <c r="F5" s="3"/>
      <c r="G5" s="3"/>
      <c r="H5" s="3"/>
      <c r="I5" s="3"/>
      <c r="J5" s="3"/>
      <c r="K5" s="3"/>
      <c r="L5" s="3"/>
      <c r="M5" s="3"/>
    </row>
    <row r="6" spans="1:13" ht="51.75" customHeight="1">
      <c r="A6" s="99" t="s">
        <v>172</v>
      </c>
      <c r="B6" s="99"/>
      <c r="C6" s="6" t="s">
        <v>173</v>
      </c>
      <c r="D6" s="7" t="s">
        <v>169</v>
      </c>
      <c r="E6" s="3"/>
      <c r="F6" s="3"/>
      <c r="G6" s="3"/>
      <c r="H6" s="3"/>
      <c r="I6" s="3"/>
      <c r="J6" s="3"/>
      <c r="K6" s="3"/>
      <c r="L6" s="3"/>
      <c r="M6" s="3"/>
    </row>
    <row r="7" spans="1:13" ht="31.5">
      <c r="A7" s="5"/>
      <c r="B7" s="5"/>
      <c r="C7" s="6" t="s">
        <v>174</v>
      </c>
      <c r="D7" s="7" t="s">
        <v>175</v>
      </c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6" t="s">
        <v>176</v>
      </c>
      <c r="B8" s="7"/>
      <c r="C8" s="6"/>
      <c r="D8" s="7"/>
      <c r="E8" s="3"/>
      <c r="F8" s="3"/>
      <c r="G8" s="3"/>
      <c r="H8" s="3"/>
      <c r="I8" s="3"/>
      <c r="J8" s="3"/>
      <c r="K8" s="3"/>
      <c r="L8" s="3"/>
      <c r="M8" s="3"/>
    </row>
    <row r="9" spans="1:13" ht="15.75">
      <c r="A9" s="6" t="s">
        <v>177</v>
      </c>
      <c r="B9" s="7"/>
      <c r="C9" s="6"/>
      <c r="D9" s="9"/>
      <c r="E9" s="3"/>
      <c r="F9" s="3"/>
      <c r="G9" s="3"/>
      <c r="H9" s="3"/>
      <c r="I9" s="3"/>
      <c r="J9" s="3"/>
      <c r="K9" s="3"/>
      <c r="L9" s="3"/>
      <c r="M9" s="3"/>
    </row>
    <row r="10" spans="1:13" ht="15.75">
      <c r="A10" s="10" t="s">
        <v>178</v>
      </c>
      <c r="B10" s="11"/>
      <c r="C10" s="6"/>
      <c r="D10" s="7"/>
      <c r="E10" s="3"/>
      <c r="F10" s="3"/>
      <c r="G10" s="3"/>
      <c r="H10" s="3"/>
      <c r="I10" s="3"/>
      <c r="J10" s="3"/>
      <c r="K10" s="3"/>
      <c r="L10" s="3"/>
      <c r="M10" s="3"/>
    </row>
    <row r="11" spans="1:13" ht="15.75">
      <c r="A11" s="3"/>
      <c r="B11" s="3"/>
      <c r="C11" s="6"/>
      <c r="D11" s="9"/>
      <c r="E11" s="3"/>
      <c r="F11" s="3"/>
      <c r="G11" s="3"/>
      <c r="H11" s="3"/>
      <c r="I11" s="3"/>
      <c r="J11" s="3"/>
      <c r="K11" s="3"/>
      <c r="L11" s="3"/>
      <c r="M11" s="3"/>
    </row>
    <row r="12" spans="1:13" ht="15.75">
      <c r="A12" s="6" t="s">
        <v>179</v>
      </c>
      <c r="B12" s="11"/>
      <c r="C12" s="6"/>
      <c r="D12" s="7"/>
      <c r="E12" s="3"/>
      <c r="F12" s="3"/>
      <c r="G12" s="3"/>
      <c r="H12" s="3"/>
      <c r="I12" s="3"/>
      <c r="J12" s="3"/>
      <c r="K12" s="3"/>
      <c r="L12" s="3"/>
      <c r="M12" s="3"/>
    </row>
    <row r="13" spans="1:13" ht="15.75">
      <c r="A13" s="100"/>
      <c r="B13" s="100"/>
      <c r="C13" s="6"/>
      <c r="D13" s="7"/>
      <c r="E13" s="3"/>
      <c r="F13" s="3"/>
      <c r="G13" s="3"/>
      <c r="H13" s="3"/>
      <c r="I13" s="3"/>
      <c r="J13" s="3"/>
      <c r="K13" s="3"/>
      <c r="L13" s="3"/>
      <c r="M13" s="3"/>
    </row>
    <row r="14" spans="1:13" ht="31.5">
      <c r="A14" s="6" t="s">
        <v>180</v>
      </c>
      <c r="B14" s="7" t="s">
        <v>181</v>
      </c>
      <c r="C14" s="101"/>
      <c r="D14" s="101"/>
      <c r="E14" s="3"/>
      <c r="F14" s="3"/>
      <c r="G14" s="3"/>
      <c r="H14" s="3"/>
      <c r="I14" s="3"/>
      <c r="J14" s="3"/>
      <c r="K14" s="3"/>
      <c r="L14" s="3"/>
      <c r="M14" s="3"/>
    </row>
    <row r="15" spans="1:13" ht="15.75">
      <c r="A15" s="6" t="s">
        <v>182</v>
      </c>
      <c r="B15" s="7" t="s">
        <v>183</v>
      </c>
      <c r="C15" s="101"/>
      <c r="D15" s="101"/>
      <c r="E15" s="3"/>
      <c r="F15" s="3"/>
      <c r="G15" s="3"/>
      <c r="H15" s="3"/>
      <c r="I15" s="3"/>
      <c r="J15" s="3"/>
      <c r="K15" s="3"/>
      <c r="L15" s="3"/>
      <c r="M15" s="3"/>
    </row>
    <row r="16" spans="1:13" ht="15.75">
      <c r="A16" s="12" t="s">
        <v>184</v>
      </c>
      <c r="B16" s="102" t="s">
        <v>185</v>
      </c>
      <c r="C16" s="102"/>
      <c r="D16" s="102"/>
      <c r="E16" s="3"/>
      <c r="F16" s="3"/>
      <c r="G16" s="3"/>
      <c r="H16" s="3"/>
      <c r="I16" s="3"/>
      <c r="J16" s="3"/>
      <c r="K16" s="3"/>
      <c r="L16" s="3"/>
      <c r="M16" s="3"/>
    </row>
    <row r="17" spans="1:13" ht="15.75">
      <c r="A17" s="12" t="s">
        <v>186</v>
      </c>
      <c r="B17" s="102"/>
      <c r="C17" s="102"/>
      <c r="D17" s="102"/>
      <c r="E17" s="3"/>
      <c r="F17" s="3"/>
      <c r="G17" s="3"/>
      <c r="H17" s="3"/>
      <c r="I17" s="3"/>
      <c r="J17" s="3"/>
      <c r="K17" s="3"/>
      <c r="L17" s="3"/>
      <c r="M17" s="3"/>
    </row>
    <row r="18" spans="1:13" ht="31.5">
      <c r="A18" s="6" t="s">
        <v>187</v>
      </c>
      <c r="B18" s="7"/>
      <c r="C18" s="6" t="s">
        <v>188</v>
      </c>
      <c r="D18" s="7"/>
      <c r="E18" s="3"/>
      <c r="F18" s="3"/>
      <c r="G18" s="3"/>
      <c r="H18" s="3"/>
      <c r="I18" s="3"/>
      <c r="J18" s="3"/>
      <c r="K18" s="3"/>
      <c r="L18" s="3"/>
      <c r="M18" s="3"/>
    </row>
    <row r="19" spans="1:13" ht="47.25">
      <c r="A19" s="6" t="s">
        <v>189</v>
      </c>
      <c r="B19" s="7"/>
      <c r="C19" s="6" t="s">
        <v>190</v>
      </c>
      <c r="D19" s="7"/>
      <c r="E19" s="3"/>
      <c r="F19" s="3"/>
      <c r="G19" s="3"/>
      <c r="H19" s="3"/>
      <c r="I19" s="3"/>
      <c r="J19" s="3"/>
      <c r="K19" s="3"/>
      <c r="L19" s="3"/>
      <c r="M19" s="3"/>
    </row>
    <row r="20" spans="1:13" ht="47.25">
      <c r="A20" s="92" t="s">
        <v>211</v>
      </c>
      <c r="B20" s="7"/>
      <c r="C20" s="6"/>
      <c r="D20" s="7"/>
      <c r="E20" s="3"/>
      <c r="F20" s="3"/>
      <c r="G20" s="3"/>
      <c r="H20" s="3"/>
      <c r="I20" s="3"/>
      <c r="J20" s="3"/>
      <c r="K20" s="3"/>
      <c r="L20" s="3"/>
      <c r="M20" s="3"/>
    </row>
    <row r="21" spans="1:13" ht="15.75">
      <c r="A21" s="100"/>
      <c r="B21" s="100"/>
      <c r="C21" s="100"/>
      <c r="D21" s="100"/>
      <c r="E21" s="3"/>
      <c r="F21" s="3"/>
      <c r="G21" s="3"/>
      <c r="H21" s="3"/>
      <c r="I21" s="3"/>
      <c r="J21" s="3"/>
      <c r="K21" s="3"/>
      <c r="L21" s="3"/>
      <c r="M21" s="3"/>
    </row>
    <row r="22" spans="1:13" ht="15.75">
      <c r="A22" s="5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1.5">
      <c r="A26" s="8" t="s">
        <v>191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 t="s">
        <v>192</v>
      </c>
    </row>
    <row r="27" spans="1:13" ht="63">
      <c r="A27" s="12" t="s">
        <v>193</v>
      </c>
      <c r="B27" s="13" t="s">
        <v>169</v>
      </c>
      <c r="C27" s="13" t="s">
        <v>169</v>
      </c>
      <c r="D27" s="13" t="s">
        <v>169</v>
      </c>
      <c r="E27" s="13" t="s">
        <v>169</v>
      </c>
      <c r="F27" s="13" t="s">
        <v>169</v>
      </c>
      <c r="G27" s="13" t="s">
        <v>169</v>
      </c>
      <c r="H27" s="13" t="s">
        <v>169</v>
      </c>
      <c r="I27" s="13" t="s">
        <v>169</v>
      </c>
      <c r="J27" s="13" t="s">
        <v>169</v>
      </c>
      <c r="K27" s="13" t="s">
        <v>169</v>
      </c>
      <c r="L27" s="14" t="s">
        <v>194</v>
      </c>
      <c r="M27" s="15" t="s">
        <v>192</v>
      </c>
    </row>
    <row r="28" spans="1:13" ht="31.5">
      <c r="A28" s="15"/>
      <c r="B28" s="14" t="s">
        <v>195</v>
      </c>
      <c r="C28" s="14" t="s">
        <v>195</v>
      </c>
      <c r="D28" s="14" t="s">
        <v>195</v>
      </c>
      <c r="E28" s="14" t="s">
        <v>195</v>
      </c>
      <c r="F28" s="14" t="s">
        <v>195</v>
      </c>
      <c r="G28" s="14" t="s">
        <v>195</v>
      </c>
      <c r="H28" s="14" t="s">
        <v>195</v>
      </c>
      <c r="I28" s="14" t="s">
        <v>195</v>
      </c>
      <c r="J28" s="14" t="s">
        <v>195</v>
      </c>
      <c r="K28" s="14" t="s">
        <v>195</v>
      </c>
      <c r="L28" s="14" t="s">
        <v>196</v>
      </c>
      <c r="M28" s="15" t="s">
        <v>192</v>
      </c>
    </row>
    <row r="29" spans="1:13" ht="15.75">
      <c r="A29" s="15"/>
      <c r="B29" s="14" t="s">
        <v>197</v>
      </c>
      <c r="C29" s="14" t="s">
        <v>197</v>
      </c>
      <c r="D29" s="14" t="s">
        <v>197</v>
      </c>
      <c r="E29" s="14" t="s">
        <v>197</v>
      </c>
      <c r="F29" s="14" t="s">
        <v>197</v>
      </c>
      <c r="G29" s="14" t="s">
        <v>197</v>
      </c>
      <c r="H29" s="14" t="s">
        <v>197</v>
      </c>
      <c r="I29" s="14" t="s">
        <v>197</v>
      </c>
      <c r="J29" s="14" t="s">
        <v>197</v>
      </c>
      <c r="K29" s="14" t="s">
        <v>197</v>
      </c>
      <c r="L29" s="14" t="s">
        <v>197</v>
      </c>
      <c r="M29" s="15" t="s">
        <v>192</v>
      </c>
    </row>
    <row r="30" spans="1:13" ht="15.75">
      <c r="A30" s="100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</row>
    <row r="31" spans="1:13" ht="47.25">
      <c r="A31" s="12" t="s">
        <v>198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5"/>
    </row>
    <row r="32" spans="1:13" ht="63">
      <c r="A32" s="12" t="s">
        <v>199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5"/>
    </row>
    <row r="33" spans="1:13" ht="78.75">
      <c r="A33" s="12" t="s">
        <v>200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5"/>
    </row>
    <row r="34" spans="1:13" ht="31.5">
      <c r="A34" s="12" t="s">
        <v>73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5"/>
    </row>
    <row r="35" spans="1:13" ht="31.5">
      <c r="A35" s="12" t="s">
        <v>75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5"/>
    </row>
    <row r="36" spans="1:13" ht="47.25">
      <c r="A36" s="12" t="s">
        <v>202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5"/>
    </row>
    <row r="37" spans="1:13" ht="15.75">
      <c r="A37" s="100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</row>
    <row r="38" spans="1:13" ht="47.25">
      <c r="A38" s="12" t="s">
        <v>76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5"/>
    </row>
    <row r="39" spans="1:13" ht="47.25">
      <c r="A39" s="12" t="s">
        <v>77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5"/>
    </row>
    <row r="40" spans="1:13" ht="78.75">
      <c r="A40" s="12" t="s">
        <v>78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5"/>
    </row>
    <row r="41" spans="1:13" ht="63">
      <c r="A41" s="12" t="s">
        <v>79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5"/>
    </row>
    <row r="42" spans="1:13" ht="63">
      <c r="A42" s="12" t="s">
        <v>80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5"/>
    </row>
    <row r="43" spans="1:13" ht="15.75">
      <c r="A43" s="100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</row>
    <row r="44" spans="1:13" ht="31.5">
      <c r="A44" s="12" t="s">
        <v>81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5"/>
    </row>
    <row r="45" spans="1:13" ht="15.75">
      <c r="A45" s="100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</row>
    <row r="46" spans="1:13" ht="15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5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5.75">
      <c r="A48" s="17" t="s">
        <v>82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5.75">
      <c r="A49" s="103"/>
      <c r="B49" s="103"/>
      <c r="C49" s="103"/>
      <c r="D49" s="103"/>
      <c r="E49" s="3"/>
      <c r="F49" s="3"/>
      <c r="G49" s="3"/>
      <c r="H49" s="3"/>
      <c r="I49" s="3"/>
      <c r="J49" s="3"/>
      <c r="K49" s="3"/>
      <c r="L49" s="3"/>
      <c r="M49" s="3"/>
    </row>
    <row r="50" spans="1:13" ht="31.5">
      <c r="A50" s="3"/>
      <c r="B50" s="7" t="s">
        <v>83</v>
      </c>
      <c r="C50" s="18"/>
      <c r="D50" s="7"/>
      <c r="E50" s="3"/>
      <c r="F50" s="3"/>
      <c r="G50" s="3"/>
      <c r="H50" s="3"/>
      <c r="I50" s="3"/>
      <c r="J50" s="3"/>
      <c r="K50" s="3"/>
      <c r="L50" s="3"/>
      <c r="M50" s="3"/>
    </row>
    <row r="51" spans="1:13" ht="31.5">
      <c r="A51" s="5" t="s">
        <v>84</v>
      </c>
      <c r="B51" s="7"/>
      <c r="C51" s="18"/>
      <c r="D51" s="7"/>
      <c r="E51" s="3"/>
      <c r="F51" s="3"/>
      <c r="G51" s="3"/>
      <c r="H51" s="3"/>
      <c r="I51" s="3"/>
      <c r="J51" s="3"/>
      <c r="K51" s="3"/>
      <c r="L51" s="3"/>
      <c r="M51" s="3"/>
    </row>
    <row r="52" spans="1:13" ht="15.75">
      <c r="A52" s="100"/>
      <c r="B52" s="100"/>
      <c r="C52" s="100"/>
      <c r="D52" s="100"/>
      <c r="E52" s="3"/>
      <c r="F52" s="3"/>
      <c r="G52" s="3"/>
      <c r="H52" s="3"/>
      <c r="I52" s="3"/>
      <c r="J52" s="3"/>
      <c r="K52" s="3"/>
      <c r="L52" s="3"/>
      <c r="M52" s="3"/>
    </row>
    <row r="53" spans="1:13" ht="15.75">
      <c r="A53" s="104"/>
      <c r="B53" s="104"/>
      <c r="C53" s="104"/>
      <c r="D53" s="104"/>
      <c r="E53" s="3"/>
      <c r="F53" s="3"/>
      <c r="G53" s="3"/>
      <c r="H53" s="3"/>
      <c r="I53" s="3"/>
      <c r="J53" s="3"/>
      <c r="K53" s="3"/>
      <c r="L53" s="3"/>
      <c r="M53" s="3"/>
    </row>
    <row r="54" spans="1:13" ht="15.75">
      <c r="A54" s="103"/>
      <c r="B54" s="103"/>
      <c r="C54" s="103"/>
      <c r="D54" s="103"/>
      <c r="E54" s="3"/>
      <c r="F54" s="3"/>
      <c r="G54" s="3"/>
      <c r="H54" s="3"/>
      <c r="I54" s="3"/>
      <c r="J54" s="3"/>
      <c r="K54" s="3"/>
      <c r="L54" s="3"/>
      <c r="M54" s="3"/>
    </row>
    <row r="55" spans="1:13" ht="15.75">
      <c r="A55" s="5"/>
      <c r="B55" s="7"/>
      <c r="C55" s="18"/>
      <c r="D55" s="7"/>
      <c r="E55" s="3"/>
      <c r="F55" s="3"/>
      <c r="G55" s="3"/>
      <c r="H55" s="3"/>
      <c r="I55" s="3"/>
      <c r="J55" s="3"/>
      <c r="K55" s="3"/>
      <c r="L55" s="3"/>
      <c r="M55" s="3"/>
    </row>
    <row r="56" spans="1:13" ht="15.75">
      <c r="A56" s="103"/>
      <c r="B56" s="103"/>
      <c r="C56" s="103"/>
      <c r="D56" s="103"/>
      <c r="E56" s="3"/>
      <c r="F56" s="3"/>
      <c r="G56" s="3"/>
      <c r="H56" s="3"/>
      <c r="I56" s="3"/>
      <c r="J56" s="3"/>
      <c r="K56" s="3"/>
      <c r="L56" s="3"/>
      <c r="M56" s="3"/>
    </row>
    <row r="57" spans="1:13" ht="31.5">
      <c r="A57" s="5"/>
      <c r="B57" s="7" t="s">
        <v>85</v>
      </c>
      <c r="C57" s="18"/>
      <c r="D57" s="7"/>
      <c r="E57" s="3"/>
      <c r="F57" s="3"/>
      <c r="G57" s="3"/>
      <c r="H57" s="3"/>
      <c r="I57" s="3"/>
      <c r="J57" s="3"/>
      <c r="K57" s="3"/>
      <c r="L57" s="3"/>
      <c r="M57" s="3"/>
    </row>
    <row r="58" spans="1:13" ht="15.75">
      <c r="A58" s="103"/>
      <c r="B58" s="103"/>
      <c r="C58" s="103"/>
      <c r="D58" s="103"/>
      <c r="E58" s="3"/>
      <c r="F58" s="3"/>
      <c r="G58" s="3"/>
      <c r="H58" s="3"/>
      <c r="I58" s="3"/>
      <c r="J58" s="3"/>
      <c r="K58" s="3"/>
      <c r="L58" s="3"/>
      <c r="M58" s="3"/>
    </row>
    <row r="59" spans="1:13" ht="31.5">
      <c r="A59" s="5" t="s">
        <v>84</v>
      </c>
      <c r="B59" s="7"/>
      <c r="C59" s="18"/>
      <c r="D59" s="7"/>
      <c r="E59" s="3"/>
      <c r="F59" s="3"/>
      <c r="G59" s="3"/>
      <c r="H59" s="3"/>
      <c r="I59" s="3"/>
      <c r="J59" s="3"/>
      <c r="K59" s="3"/>
      <c r="L59" s="3"/>
      <c r="M59" s="3"/>
    </row>
    <row r="60" spans="1:13" ht="15.75">
      <c r="A60" s="5"/>
      <c r="B60" s="7"/>
      <c r="C60" s="18"/>
      <c r="D60" s="7"/>
      <c r="E60" s="3"/>
      <c r="F60" s="3"/>
      <c r="G60" s="3"/>
      <c r="H60" s="3"/>
      <c r="I60" s="3"/>
      <c r="J60" s="3"/>
      <c r="K60" s="3"/>
      <c r="L60" s="3"/>
      <c r="M60" s="3"/>
    </row>
    <row r="61" spans="1:13" ht="15.75">
      <c r="A61" s="5"/>
      <c r="B61" s="7"/>
      <c r="C61" s="18"/>
      <c r="D61" s="7"/>
      <c r="E61" s="3"/>
      <c r="F61" s="3"/>
      <c r="G61" s="3"/>
      <c r="H61" s="3"/>
      <c r="I61" s="3"/>
      <c r="J61" s="3"/>
      <c r="K61" s="3"/>
      <c r="L61" s="3"/>
      <c r="M61" s="3"/>
    </row>
    <row r="62" spans="1:13" ht="15.75">
      <c r="A62" s="5"/>
      <c r="B62" s="7"/>
      <c r="C62" s="18"/>
      <c r="D62" s="7"/>
      <c r="E62" s="3"/>
      <c r="F62" s="3"/>
      <c r="G62" s="3"/>
      <c r="H62" s="3"/>
      <c r="I62" s="3"/>
      <c r="J62" s="3"/>
      <c r="K62" s="3"/>
      <c r="L62" s="3"/>
      <c r="M62" s="3"/>
    </row>
    <row r="63" spans="1:2" ht="15.75">
      <c r="A63" s="1"/>
      <c r="B63" s="19"/>
    </row>
    <row r="64" spans="1:2" ht="15.75">
      <c r="A64" s="1"/>
      <c r="B64" s="19"/>
    </row>
    <row r="65" spans="1:2" ht="15.75">
      <c r="A65" s="1"/>
      <c r="B65" s="20"/>
    </row>
    <row r="66" spans="1:2" ht="31.5">
      <c r="A66" s="86" t="s">
        <v>86</v>
      </c>
      <c r="B66" s="22"/>
    </row>
    <row r="67" spans="1:12" ht="16.5" thickBot="1">
      <c r="A67" s="23"/>
      <c r="B67" s="24"/>
      <c r="C67" s="4" t="s">
        <v>105</v>
      </c>
      <c r="D67" s="4" t="s">
        <v>105</v>
      </c>
      <c r="E67" s="4" t="s">
        <v>105</v>
      </c>
      <c r="F67" s="4" t="s">
        <v>105</v>
      </c>
      <c r="G67" s="4" t="s">
        <v>105</v>
      </c>
      <c r="H67" s="4" t="s">
        <v>105</v>
      </c>
      <c r="I67" s="4" t="s">
        <v>105</v>
      </c>
      <c r="J67" s="4" t="s">
        <v>105</v>
      </c>
      <c r="K67" s="4" t="s">
        <v>105</v>
      </c>
      <c r="L67" s="4" t="s">
        <v>194</v>
      </c>
    </row>
    <row r="68" spans="3:12" ht="16.5" thickBot="1">
      <c r="C68" s="4" t="s">
        <v>106</v>
      </c>
      <c r="D68" s="4" t="s">
        <v>106</v>
      </c>
      <c r="E68" s="4" t="s">
        <v>106</v>
      </c>
      <c r="F68" s="4" t="s">
        <v>106</v>
      </c>
      <c r="G68" s="4" t="s">
        <v>106</v>
      </c>
      <c r="H68" s="4" t="s">
        <v>106</v>
      </c>
      <c r="I68" s="4" t="s">
        <v>106</v>
      </c>
      <c r="J68" s="4" t="s">
        <v>106</v>
      </c>
      <c r="K68" s="4" t="s">
        <v>106</v>
      </c>
      <c r="L68" s="4" t="s">
        <v>196</v>
      </c>
    </row>
    <row r="69" spans="1:12" ht="16.5" thickBot="1">
      <c r="A69" s="25" t="s">
        <v>125</v>
      </c>
      <c r="B69" s="25" t="s">
        <v>126</v>
      </c>
      <c r="C69" s="4" t="s">
        <v>197</v>
      </c>
      <c r="D69" s="4" t="s">
        <v>197</v>
      </c>
      <c r="E69" s="4" t="s">
        <v>197</v>
      </c>
      <c r="F69" s="4" t="s">
        <v>197</v>
      </c>
      <c r="G69" s="4" t="s">
        <v>197</v>
      </c>
      <c r="H69" s="4" t="s">
        <v>197</v>
      </c>
      <c r="I69" s="4" t="s">
        <v>197</v>
      </c>
      <c r="J69" s="4" t="s">
        <v>197</v>
      </c>
      <c r="K69" s="4" t="s">
        <v>197</v>
      </c>
      <c r="L69" s="4" t="s">
        <v>197</v>
      </c>
    </row>
    <row r="70" spans="1:2" ht="15.75">
      <c r="A70" s="21" t="s">
        <v>127</v>
      </c>
      <c r="B70" s="22" t="s">
        <v>108</v>
      </c>
    </row>
    <row r="71" spans="1:2" ht="31.5">
      <c r="A71" s="1">
        <v>1</v>
      </c>
      <c r="B71" s="20" t="s">
        <v>129</v>
      </c>
    </row>
    <row r="72" spans="1:2" ht="31.5">
      <c r="A72" s="1">
        <v>2</v>
      </c>
      <c r="B72" s="20" t="s">
        <v>130</v>
      </c>
    </row>
    <row r="73" spans="1:2" ht="31.5">
      <c r="A73" s="1">
        <v>3</v>
      </c>
      <c r="B73" s="20" t="s">
        <v>131</v>
      </c>
    </row>
    <row r="74" spans="1:2" ht="15.75">
      <c r="A74" s="1">
        <v>4</v>
      </c>
      <c r="B74" s="20" t="s">
        <v>132</v>
      </c>
    </row>
    <row r="75" spans="1:2" ht="15.75">
      <c r="A75" s="1">
        <v>5</v>
      </c>
      <c r="B75" s="20" t="s">
        <v>133</v>
      </c>
    </row>
    <row r="76" spans="1:2" ht="15.75">
      <c r="A76" s="21" t="s">
        <v>134</v>
      </c>
      <c r="B76" s="22" t="s">
        <v>109</v>
      </c>
    </row>
    <row r="77" spans="1:2" ht="31.5">
      <c r="A77" s="1">
        <v>1</v>
      </c>
      <c r="B77" s="20" t="s">
        <v>135</v>
      </c>
    </row>
    <row r="78" spans="1:2" ht="15.75">
      <c r="A78" s="1">
        <v>2</v>
      </c>
      <c r="B78" s="20" t="s">
        <v>136</v>
      </c>
    </row>
    <row r="79" spans="1:2" ht="31.5">
      <c r="A79" s="1"/>
      <c r="B79" s="19" t="s">
        <v>137</v>
      </c>
    </row>
    <row r="80" spans="1:2" ht="31.5">
      <c r="A80" s="1"/>
      <c r="B80" s="19" t="s">
        <v>138</v>
      </c>
    </row>
    <row r="81" spans="1:2" ht="31.5">
      <c r="A81" s="1"/>
      <c r="B81" s="19" t="s">
        <v>139</v>
      </c>
    </row>
    <row r="82" spans="1:2" ht="47.25">
      <c r="A82" s="1"/>
      <c r="B82" s="19" t="s">
        <v>140</v>
      </c>
    </row>
    <row r="83" spans="1:2" ht="15.75">
      <c r="A83" s="1">
        <v>3</v>
      </c>
      <c r="B83" s="20" t="s">
        <v>141</v>
      </c>
    </row>
    <row r="84" spans="1:2" ht="31.5">
      <c r="A84" s="1">
        <v>4</v>
      </c>
      <c r="B84" s="20" t="s">
        <v>142</v>
      </c>
    </row>
    <row r="85" spans="1:2" ht="15.75">
      <c r="A85" s="1">
        <v>5</v>
      </c>
      <c r="B85" s="20" t="s">
        <v>143</v>
      </c>
    </row>
    <row r="86" spans="1:2" ht="15.75">
      <c r="A86" s="1">
        <v>6</v>
      </c>
      <c r="B86" s="20" t="s">
        <v>144</v>
      </c>
    </row>
    <row r="87" spans="1:2" ht="31.5">
      <c r="A87" s="21" t="s">
        <v>145</v>
      </c>
      <c r="B87" s="22" t="s">
        <v>146</v>
      </c>
    </row>
    <row r="88" spans="1:2" ht="15.75">
      <c r="A88" s="21" t="s">
        <v>147</v>
      </c>
      <c r="B88" s="22" t="s">
        <v>148</v>
      </c>
    </row>
    <row r="89" spans="1:2" ht="15.75">
      <c r="A89" s="1">
        <v>1</v>
      </c>
      <c r="B89" s="20" t="s">
        <v>149</v>
      </c>
    </row>
    <row r="90" spans="1:2" ht="15.75">
      <c r="A90" s="1">
        <v>2</v>
      </c>
      <c r="B90" s="20" t="s">
        <v>150</v>
      </c>
    </row>
    <row r="91" spans="1:2" ht="15.75">
      <c r="A91" s="1">
        <v>3</v>
      </c>
      <c r="B91" s="20" t="s">
        <v>151</v>
      </c>
    </row>
    <row r="92" spans="1:2" ht="15.75">
      <c r="A92" s="21" t="s">
        <v>152</v>
      </c>
      <c r="B92" s="22" t="s">
        <v>153</v>
      </c>
    </row>
    <row r="93" spans="1:2" ht="15.75">
      <c r="A93" s="1">
        <v>1</v>
      </c>
      <c r="B93" s="20" t="s">
        <v>153</v>
      </c>
    </row>
    <row r="94" spans="1:2" ht="15.75">
      <c r="A94" s="1"/>
      <c r="B94" s="19" t="s">
        <v>154</v>
      </c>
    </row>
    <row r="95" spans="1:2" ht="31.5">
      <c r="A95" s="1"/>
      <c r="B95" s="19" t="s">
        <v>155</v>
      </c>
    </row>
    <row r="96" spans="1:2" ht="15.75">
      <c r="A96" s="1"/>
      <c r="B96" s="19" t="s">
        <v>156</v>
      </c>
    </row>
    <row r="97" spans="1:2" ht="15.75">
      <c r="A97" s="1"/>
      <c r="B97" s="19" t="s">
        <v>157</v>
      </c>
    </row>
    <row r="98" spans="1:2" ht="47.25">
      <c r="A98" s="1"/>
      <c r="B98" s="19" t="s">
        <v>158</v>
      </c>
    </row>
    <row r="99" spans="1:2" ht="31.5">
      <c r="A99" s="1">
        <v>2</v>
      </c>
      <c r="B99" s="20" t="s">
        <v>159</v>
      </c>
    </row>
    <row r="100" spans="1:2" ht="31.5">
      <c r="A100" s="21" t="s">
        <v>160</v>
      </c>
      <c r="B100" s="22" t="s">
        <v>161</v>
      </c>
    </row>
    <row r="101" spans="1:2" ht="32.25" thickBot="1">
      <c r="A101" s="23" t="s">
        <v>162</v>
      </c>
      <c r="B101" s="24" t="s">
        <v>163</v>
      </c>
    </row>
    <row r="104" ht="15.75">
      <c r="B104" s="4" t="s">
        <v>110</v>
      </c>
    </row>
    <row r="105" ht="15.75">
      <c r="B105" s="3" t="s">
        <v>204</v>
      </c>
    </row>
    <row r="111" spans="1:12" ht="15.75">
      <c r="A111" s="87" t="s">
        <v>107</v>
      </c>
      <c r="C111" s="4" t="s">
        <v>105</v>
      </c>
      <c r="D111" s="4" t="s">
        <v>105</v>
      </c>
      <c r="E111" s="4" t="s">
        <v>105</v>
      </c>
      <c r="F111" s="4" t="s">
        <v>105</v>
      </c>
      <c r="G111" s="4" t="s">
        <v>105</v>
      </c>
      <c r="H111" s="4" t="s">
        <v>105</v>
      </c>
      <c r="I111" s="4" t="s">
        <v>105</v>
      </c>
      <c r="J111" s="4" t="s">
        <v>105</v>
      </c>
      <c r="K111" s="4" t="s">
        <v>105</v>
      </c>
      <c r="L111" s="4" t="s">
        <v>194</v>
      </c>
    </row>
    <row r="112" spans="3:12" ht="16.5" thickBot="1">
      <c r="C112" s="4" t="s">
        <v>106</v>
      </c>
      <c r="D112" s="4" t="s">
        <v>106</v>
      </c>
      <c r="E112" s="4" t="s">
        <v>106</v>
      </c>
      <c r="F112" s="4" t="s">
        <v>106</v>
      </c>
      <c r="G112" s="4" t="s">
        <v>106</v>
      </c>
      <c r="H112" s="4" t="s">
        <v>106</v>
      </c>
      <c r="I112" s="4" t="s">
        <v>106</v>
      </c>
      <c r="J112" s="4" t="s">
        <v>106</v>
      </c>
      <c r="K112" s="4" t="s">
        <v>106</v>
      </c>
      <c r="L112" s="4" t="s">
        <v>196</v>
      </c>
    </row>
    <row r="113" spans="1:12" ht="16.5" thickBot="1">
      <c r="A113" s="25" t="s">
        <v>125</v>
      </c>
      <c r="B113" s="26" t="s">
        <v>87</v>
      </c>
      <c r="C113" s="4" t="s">
        <v>197</v>
      </c>
      <c r="D113" s="4" t="s">
        <v>197</v>
      </c>
      <c r="E113" s="4" t="s">
        <v>197</v>
      </c>
      <c r="F113" s="4" t="s">
        <v>197</v>
      </c>
      <c r="G113" s="4" t="s">
        <v>197</v>
      </c>
      <c r="H113" s="4" t="s">
        <v>197</v>
      </c>
      <c r="I113" s="4" t="s">
        <v>197</v>
      </c>
      <c r="J113" s="4" t="s">
        <v>197</v>
      </c>
      <c r="K113" s="4" t="s">
        <v>197</v>
      </c>
      <c r="L113" s="4" t="s">
        <v>197</v>
      </c>
    </row>
    <row r="114" spans="1:2" ht="47.25">
      <c r="A114" s="21" t="s">
        <v>127</v>
      </c>
      <c r="B114" s="22" t="s">
        <v>88</v>
      </c>
    </row>
    <row r="115" spans="1:2" ht="47.25">
      <c r="A115" s="21" t="s">
        <v>134</v>
      </c>
      <c r="B115" s="22" t="s">
        <v>89</v>
      </c>
    </row>
    <row r="116" spans="1:2" ht="31.5">
      <c r="A116" s="1">
        <v>1</v>
      </c>
      <c r="B116" s="20" t="s">
        <v>90</v>
      </c>
    </row>
    <row r="117" spans="1:2" ht="15.75">
      <c r="A117" s="1">
        <v>2</v>
      </c>
      <c r="B117" s="20" t="s">
        <v>91</v>
      </c>
    </row>
    <row r="118" spans="1:2" ht="15.75">
      <c r="A118" s="1">
        <v>3</v>
      </c>
      <c r="B118" s="20" t="s">
        <v>92</v>
      </c>
    </row>
    <row r="119" spans="1:2" ht="31.5">
      <c r="A119" s="1">
        <v>5</v>
      </c>
      <c r="B119" s="20" t="s">
        <v>93</v>
      </c>
    </row>
    <row r="120" spans="1:2" ht="47.25">
      <c r="A120" s="21" t="s">
        <v>134</v>
      </c>
      <c r="B120" s="22" t="s">
        <v>94</v>
      </c>
    </row>
    <row r="121" spans="1:2" ht="15.75">
      <c r="A121" s="1">
        <v>1</v>
      </c>
      <c r="B121" s="20" t="s">
        <v>95</v>
      </c>
    </row>
    <row r="122" spans="1:2" ht="15.75">
      <c r="A122" s="1">
        <v>2</v>
      </c>
      <c r="B122" s="20" t="s">
        <v>96</v>
      </c>
    </row>
    <row r="123" spans="1:2" ht="15.75">
      <c r="A123" s="21" t="s">
        <v>145</v>
      </c>
      <c r="B123" s="22" t="s">
        <v>97</v>
      </c>
    </row>
    <row r="124" spans="1:2" ht="47.25">
      <c r="A124" s="1">
        <v>1</v>
      </c>
      <c r="B124" s="20" t="s">
        <v>98</v>
      </c>
    </row>
    <row r="125" spans="1:2" ht="31.5">
      <c r="A125" s="21" t="s">
        <v>147</v>
      </c>
      <c r="B125" s="22" t="s">
        <v>99</v>
      </c>
    </row>
    <row r="126" spans="1:2" ht="31.5">
      <c r="A126" s="1">
        <v>1</v>
      </c>
      <c r="B126" s="20" t="s">
        <v>100</v>
      </c>
    </row>
    <row r="127" spans="1:2" ht="31.5">
      <c r="A127" s="1">
        <v>2</v>
      </c>
      <c r="B127" s="20" t="s">
        <v>101</v>
      </c>
    </row>
    <row r="128" spans="1:2" ht="47.25">
      <c r="A128" s="21" t="s">
        <v>152</v>
      </c>
      <c r="B128" s="22" t="s">
        <v>102</v>
      </c>
    </row>
    <row r="129" spans="1:2" ht="31.5">
      <c r="A129" s="1">
        <v>1</v>
      </c>
      <c r="B129" s="20" t="s">
        <v>161</v>
      </c>
    </row>
    <row r="130" spans="1:2" ht="47.25">
      <c r="A130" s="1">
        <v>2</v>
      </c>
      <c r="B130" s="20" t="s">
        <v>103</v>
      </c>
    </row>
    <row r="131" spans="1:2" ht="32.25" thickBot="1">
      <c r="A131" s="23" t="s">
        <v>160</v>
      </c>
      <c r="B131" s="24" t="s">
        <v>104</v>
      </c>
    </row>
    <row r="134" ht="15.75">
      <c r="B134" s="91" t="s">
        <v>112</v>
      </c>
    </row>
    <row r="135" ht="15.75">
      <c r="B135" s="4" t="s">
        <v>111</v>
      </c>
    </row>
    <row r="136" ht="15.75">
      <c r="B136" s="91" t="s">
        <v>113</v>
      </c>
    </row>
    <row r="137" ht="15.75">
      <c r="B137" s="4" t="s">
        <v>114</v>
      </c>
    </row>
    <row r="138" ht="15.75">
      <c r="B138" s="4" t="s">
        <v>42</v>
      </c>
    </row>
    <row r="139" ht="15.75">
      <c r="B139" s="91" t="s">
        <v>206</v>
      </c>
    </row>
    <row r="140" ht="15.75">
      <c r="B140" s="90" t="s">
        <v>203</v>
      </c>
    </row>
    <row r="141" ht="15.75">
      <c r="B141" s="90" t="s">
        <v>205</v>
      </c>
    </row>
    <row r="142" ht="15.75">
      <c r="B142" s="3" t="s">
        <v>207</v>
      </c>
    </row>
    <row r="143" ht="15.75">
      <c r="B143" s="3" t="s">
        <v>208</v>
      </c>
    </row>
    <row r="146" ht="15.75">
      <c r="A146" s="87" t="s">
        <v>72</v>
      </c>
    </row>
    <row r="147" ht="47.25">
      <c r="A147" s="12" t="s">
        <v>115</v>
      </c>
    </row>
    <row r="148" ht="47.25">
      <c r="A148" s="12" t="s">
        <v>116</v>
      </c>
    </row>
    <row r="149" ht="15.75">
      <c r="A149" s="12"/>
    </row>
    <row r="150" ht="63">
      <c r="A150" s="12" t="s">
        <v>80</v>
      </c>
    </row>
    <row r="151" ht="47.25">
      <c r="A151" s="12" t="s">
        <v>77</v>
      </c>
    </row>
    <row r="152" ht="78.75">
      <c r="A152" s="12" t="s">
        <v>78</v>
      </c>
    </row>
    <row r="153" ht="63">
      <c r="A153" s="12" t="s">
        <v>79</v>
      </c>
    </row>
    <row r="154" ht="63">
      <c r="A154" s="12" t="s">
        <v>117</v>
      </c>
    </row>
    <row r="155" ht="15.75">
      <c r="A155" s="12" t="s">
        <v>118</v>
      </c>
    </row>
    <row r="156" ht="15.75">
      <c r="A156" s="12"/>
    </row>
    <row r="157" ht="31.5">
      <c r="A157" s="94" t="s">
        <v>212</v>
      </c>
    </row>
    <row r="158" ht="15.75">
      <c r="A158" s="88" t="s">
        <v>213</v>
      </c>
    </row>
    <row r="159" ht="47.25">
      <c r="A159" s="88" t="s">
        <v>260</v>
      </c>
    </row>
    <row r="160" ht="63">
      <c r="A160" s="5" t="s">
        <v>226</v>
      </c>
    </row>
    <row r="161" ht="47.25">
      <c r="A161" s="5" t="s">
        <v>248</v>
      </c>
    </row>
    <row r="162" ht="47.25">
      <c r="A162" s="5" t="s">
        <v>231</v>
      </c>
    </row>
    <row r="163" ht="15.75">
      <c r="A163" s="6"/>
    </row>
    <row r="164" ht="15.75">
      <c r="A164" s="3" t="s">
        <v>227</v>
      </c>
    </row>
    <row r="165" ht="31.5">
      <c r="A165" s="5" t="s">
        <v>228</v>
      </c>
    </row>
    <row r="166" ht="63">
      <c r="A166" s="5" t="s">
        <v>230</v>
      </c>
    </row>
    <row r="167" ht="63">
      <c r="A167" s="5" t="s">
        <v>229</v>
      </c>
    </row>
    <row r="168" ht="15.75">
      <c r="A168" s="12"/>
    </row>
    <row r="169" spans="1:6" ht="47.25">
      <c r="A169" s="96" t="s">
        <v>232</v>
      </c>
      <c r="B169" s="4" t="s">
        <v>105</v>
      </c>
      <c r="C169" s="4" t="s">
        <v>105</v>
      </c>
      <c r="D169" s="4" t="s">
        <v>105</v>
      </c>
      <c r="E169" s="4" t="s">
        <v>105</v>
      </c>
      <c r="F169" s="4" t="s">
        <v>105</v>
      </c>
    </row>
    <row r="170" ht="15.75">
      <c r="A170" s="88" t="s">
        <v>214</v>
      </c>
    </row>
    <row r="171" ht="15.75">
      <c r="A171" s="88" t="s">
        <v>215</v>
      </c>
    </row>
    <row r="172" ht="15.75">
      <c r="A172" s="88" t="s">
        <v>216</v>
      </c>
    </row>
    <row r="173" ht="15.75">
      <c r="A173" s="88" t="s">
        <v>217</v>
      </c>
    </row>
    <row r="174" ht="15.75">
      <c r="A174" s="88" t="s">
        <v>218</v>
      </c>
    </row>
    <row r="175" ht="15.75">
      <c r="A175" s="88" t="s">
        <v>219</v>
      </c>
    </row>
    <row r="176" ht="15.75">
      <c r="A176" s="88" t="s">
        <v>220</v>
      </c>
    </row>
    <row r="177" ht="15.75">
      <c r="A177" s="88" t="s">
        <v>221</v>
      </c>
    </row>
    <row r="178" ht="15.75">
      <c r="A178" s="88" t="s">
        <v>222</v>
      </c>
    </row>
    <row r="179" ht="15.75">
      <c r="A179" s="88" t="s">
        <v>223</v>
      </c>
    </row>
    <row r="180" ht="15.75">
      <c r="A180" s="88" t="s">
        <v>224</v>
      </c>
    </row>
    <row r="181" ht="15.75">
      <c r="A181" s="88" t="s">
        <v>225</v>
      </c>
    </row>
    <row r="182" ht="15.75">
      <c r="A182" s="88"/>
    </row>
    <row r="183" ht="15.75">
      <c r="A183" s="97" t="s">
        <v>233</v>
      </c>
    </row>
    <row r="184" spans="1:2" ht="15.75">
      <c r="A184" s="5" t="s">
        <v>247</v>
      </c>
      <c r="B184" s="3" t="s">
        <v>234</v>
      </c>
    </row>
    <row r="185" ht="15.75">
      <c r="A185" s="5" t="s">
        <v>235</v>
      </c>
    </row>
    <row r="186" ht="15.75">
      <c r="A186" s="5" t="s">
        <v>236</v>
      </c>
    </row>
    <row r="187" ht="15.75">
      <c r="A187" s="5" t="s">
        <v>237</v>
      </c>
    </row>
    <row r="188" ht="15.75">
      <c r="A188" s="3"/>
    </row>
    <row r="189" ht="15.75">
      <c r="A189" s="91" t="s">
        <v>249</v>
      </c>
    </row>
    <row r="190" spans="1:6" ht="15.75">
      <c r="A190" s="6"/>
      <c r="B190" s="4" t="s">
        <v>105</v>
      </c>
      <c r="C190" s="4" t="s">
        <v>105</v>
      </c>
      <c r="D190" s="4" t="s">
        <v>105</v>
      </c>
      <c r="E190" s="4" t="s">
        <v>105</v>
      </c>
      <c r="F190" s="4" t="s">
        <v>105</v>
      </c>
    </row>
    <row r="191" ht="47.25">
      <c r="A191" s="88" t="s">
        <v>238</v>
      </c>
    </row>
    <row r="192" ht="47.25">
      <c r="A192" s="88" t="s">
        <v>239</v>
      </c>
    </row>
    <row r="193" ht="47.25">
      <c r="A193" s="88" t="s">
        <v>240</v>
      </c>
    </row>
    <row r="194" ht="47.25">
      <c r="A194" s="88" t="s">
        <v>241</v>
      </c>
    </row>
    <row r="195" ht="31.5">
      <c r="A195" s="88" t="s">
        <v>242</v>
      </c>
    </row>
    <row r="196" ht="15.75">
      <c r="A196" s="88" t="s">
        <v>251</v>
      </c>
    </row>
    <row r="197" ht="31.5">
      <c r="A197" s="88" t="s">
        <v>243</v>
      </c>
    </row>
    <row r="198" ht="31.5">
      <c r="A198" s="88" t="s">
        <v>250</v>
      </c>
    </row>
    <row r="199" ht="31.5">
      <c r="A199" s="88" t="s">
        <v>244</v>
      </c>
    </row>
    <row r="200" ht="31.5">
      <c r="A200" s="88" t="s">
        <v>245</v>
      </c>
    </row>
    <row r="201" ht="31.5">
      <c r="A201" s="88" t="s">
        <v>246</v>
      </c>
    </row>
    <row r="202" ht="15.75">
      <c r="A202" s="95"/>
    </row>
    <row r="203" ht="15.75">
      <c r="A203" s="95"/>
    </row>
    <row r="204" ht="15.75">
      <c r="A204" s="89" t="s">
        <v>12</v>
      </c>
    </row>
    <row r="205" ht="15.75">
      <c r="A205" s="89" t="s">
        <v>119</v>
      </c>
    </row>
    <row r="206" spans="1:4" ht="15.75">
      <c r="A206" s="12" t="s">
        <v>120</v>
      </c>
      <c r="C206" s="4" t="s">
        <v>121</v>
      </c>
      <c r="D206" s="93" t="s">
        <v>2</v>
      </c>
    </row>
    <row r="207" ht="15.75">
      <c r="A207" s="12"/>
    </row>
    <row r="208" ht="15.75">
      <c r="A208" s="12"/>
    </row>
    <row r="209" ht="15.75">
      <c r="A209" s="12"/>
    </row>
    <row r="210" ht="15.75">
      <c r="A210" s="12"/>
    </row>
    <row r="211" spans="1:3" ht="15.75">
      <c r="A211" s="89" t="s">
        <v>122</v>
      </c>
      <c r="C211" s="4" t="s">
        <v>124</v>
      </c>
    </row>
    <row r="212" ht="15.75">
      <c r="A212" s="12" t="s">
        <v>123</v>
      </c>
    </row>
    <row r="213" ht="15.75">
      <c r="A213" s="12"/>
    </row>
    <row r="214" ht="15.75">
      <c r="A214" s="12"/>
    </row>
    <row r="215" ht="15.75">
      <c r="A215" s="12"/>
    </row>
    <row r="216" ht="15.75">
      <c r="A216" s="12"/>
    </row>
    <row r="217" ht="31.5">
      <c r="A217" s="89" t="s">
        <v>9</v>
      </c>
    </row>
    <row r="218" spans="1:5" ht="15.75">
      <c r="A218" s="12"/>
      <c r="B218" s="4" t="s">
        <v>3</v>
      </c>
      <c r="C218" s="4" t="s">
        <v>10</v>
      </c>
      <c r="D218" s="4" t="s">
        <v>2</v>
      </c>
      <c r="E218" s="4" t="s">
        <v>11</v>
      </c>
    </row>
    <row r="219" ht="15.75">
      <c r="A219" s="12"/>
    </row>
    <row r="220" ht="15.75">
      <c r="A220" s="12"/>
    </row>
    <row r="221" ht="15.75">
      <c r="A221" s="12"/>
    </row>
    <row r="222" ht="15.75">
      <c r="A222" s="12"/>
    </row>
    <row r="223" ht="31.5">
      <c r="A223" s="89" t="s">
        <v>128</v>
      </c>
    </row>
    <row r="224" ht="15.75">
      <c r="A224" s="12"/>
    </row>
    <row r="225" spans="1:6" ht="31.5">
      <c r="A225" s="88" t="s">
        <v>1</v>
      </c>
      <c r="B225" s="4" t="s">
        <v>2</v>
      </c>
      <c r="C225" s="4" t="s">
        <v>5</v>
      </c>
      <c r="D225" s="4" t="s">
        <v>6</v>
      </c>
      <c r="E225" s="4" t="s">
        <v>3</v>
      </c>
      <c r="F225" s="4" t="s">
        <v>4</v>
      </c>
    </row>
    <row r="226" ht="15.75">
      <c r="A226" s="12"/>
    </row>
    <row r="231" ht="15.75">
      <c r="A231" s="87" t="s">
        <v>7</v>
      </c>
    </row>
    <row r="233" spans="1:6" ht="15.75">
      <c r="A233" s="4" t="s">
        <v>8</v>
      </c>
      <c r="B233" s="4" t="s">
        <v>2</v>
      </c>
      <c r="C233" s="4" t="s">
        <v>5</v>
      </c>
      <c r="D233" s="4" t="s">
        <v>6</v>
      </c>
      <c r="E233" s="4" t="s">
        <v>3</v>
      </c>
      <c r="F233" s="4" t="s">
        <v>4</v>
      </c>
    </row>
  </sheetData>
  <sheetProtection/>
  <mergeCells count="19">
    <mergeCell ref="A58:D58"/>
    <mergeCell ref="A45:M45"/>
    <mergeCell ref="A49:D49"/>
    <mergeCell ref="A52:D52"/>
    <mergeCell ref="A53:D53"/>
    <mergeCell ref="A54:D54"/>
    <mergeCell ref="A56:D56"/>
    <mergeCell ref="B16:D16"/>
    <mergeCell ref="B17:D17"/>
    <mergeCell ref="A21:D21"/>
    <mergeCell ref="A30:M30"/>
    <mergeCell ref="A37:M37"/>
    <mergeCell ref="A43:M43"/>
    <mergeCell ref="A3:B3"/>
    <mergeCell ref="A4:B4"/>
    <mergeCell ref="A6:B6"/>
    <mergeCell ref="A13:B13"/>
    <mergeCell ref="C14:D14"/>
    <mergeCell ref="C15:D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5"/>
  <sheetViews>
    <sheetView tabSelected="1" zoomScalePageLayoutView="0" workbookViewId="0" topLeftCell="A154">
      <selection activeCell="B170" sqref="B170"/>
    </sheetView>
  </sheetViews>
  <sheetFormatPr defaultColWidth="22.28125" defaultRowHeight="15"/>
  <cols>
    <col min="1" max="1" width="46.00390625" style="27" bestFit="1" customWidth="1"/>
    <col min="2" max="2" width="43.140625" style="27" bestFit="1" customWidth="1"/>
    <col min="3" max="3" width="22.28125" style="27" customWidth="1"/>
    <col min="4" max="4" width="23.421875" style="27" customWidth="1"/>
    <col min="5" max="16384" width="22.28125" style="27" customWidth="1"/>
  </cols>
  <sheetData>
    <row r="1" spans="1:2" ht="12.75">
      <c r="A1" s="70" t="s">
        <v>164</v>
      </c>
      <c r="B1" s="75" t="s">
        <v>13</v>
      </c>
    </row>
    <row r="2" spans="1:4" ht="25.5">
      <c r="A2" s="28"/>
      <c r="B2" s="74" t="s">
        <v>14</v>
      </c>
      <c r="C2" s="72" t="s">
        <v>165</v>
      </c>
      <c r="D2" s="38" t="s">
        <v>23</v>
      </c>
    </row>
    <row r="3" spans="1:4" ht="12.75" customHeight="1">
      <c r="A3" s="72" t="s">
        <v>167</v>
      </c>
      <c r="B3" s="107" t="s">
        <v>34</v>
      </c>
      <c r="C3" s="107"/>
      <c r="D3" s="107"/>
    </row>
    <row r="4" spans="1:4" ht="25.5">
      <c r="A4" s="72" t="s">
        <v>172</v>
      </c>
      <c r="B4" s="38" t="s">
        <v>39</v>
      </c>
      <c r="C4" s="72" t="s">
        <v>168</v>
      </c>
      <c r="D4" s="73">
        <f>DATE(2003,10,1)</f>
        <v>37895</v>
      </c>
    </row>
    <row r="5" spans="1:4" ht="25.5">
      <c r="A5" s="28"/>
      <c r="B5" s="38"/>
      <c r="C5" s="72" t="s">
        <v>170</v>
      </c>
      <c r="D5" s="38" t="s">
        <v>15</v>
      </c>
    </row>
    <row r="6" spans="1:4" ht="25.5">
      <c r="A6" s="72" t="s">
        <v>176</v>
      </c>
      <c r="B6" s="38" t="s">
        <v>17</v>
      </c>
      <c r="C6" s="72" t="s">
        <v>173</v>
      </c>
      <c r="D6" s="38" t="s">
        <v>25</v>
      </c>
    </row>
    <row r="7" spans="1:4" ht="12.75">
      <c r="A7" s="72" t="s">
        <v>177</v>
      </c>
      <c r="B7" s="38" t="s">
        <v>18</v>
      </c>
      <c r="C7" s="72" t="s">
        <v>174</v>
      </c>
      <c r="D7" s="38" t="s">
        <v>16</v>
      </c>
    </row>
    <row r="8" spans="1:4" ht="25.5">
      <c r="A8" s="76" t="s">
        <v>178</v>
      </c>
      <c r="B8" s="30" t="s">
        <v>35</v>
      </c>
      <c r="C8" s="72" t="s">
        <v>179</v>
      </c>
      <c r="D8" s="30" t="s">
        <v>36</v>
      </c>
    </row>
    <row r="9" spans="3:4" ht="12.75">
      <c r="C9" s="28"/>
      <c r="D9" s="29"/>
    </row>
    <row r="10" spans="1:4" ht="12.75">
      <c r="A10" s="72" t="s">
        <v>180</v>
      </c>
      <c r="B10" s="38" t="s">
        <v>19</v>
      </c>
      <c r="C10" s="106"/>
      <c r="D10" s="106"/>
    </row>
    <row r="11" spans="1:4" ht="12.75">
      <c r="A11" s="72" t="s">
        <v>182</v>
      </c>
      <c r="B11" s="38" t="s">
        <v>20</v>
      </c>
      <c r="C11" s="106"/>
      <c r="D11" s="106"/>
    </row>
    <row r="12" spans="1:4" ht="12.75">
      <c r="A12" s="78" t="s">
        <v>184</v>
      </c>
      <c r="B12" s="38" t="s">
        <v>21</v>
      </c>
      <c r="C12" s="28"/>
      <c r="D12" s="28"/>
    </row>
    <row r="13" spans="1:4" ht="12.75">
      <c r="A13" s="78" t="s">
        <v>186</v>
      </c>
      <c r="B13" s="38" t="s">
        <v>22</v>
      </c>
      <c r="C13" s="28"/>
      <c r="D13" s="28"/>
    </row>
    <row r="14" spans="1:4" ht="25.5">
      <c r="A14" s="72" t="s">
        <v>31</v>
      </c>
      <c r="B14" s="79">
        <v>15752865999425</v>
      </c>
      <c r="C14" s="72" t="s">
        <v>32</v>
      </c>
      <c r="D14" s="32">
        <v>3616185949180</v>
      </c>
    </row>
    <row r="15" spans="1:4" ht="12.75">
      <c r="A15" s="72" t="s">
        <v>33</v>
      </c>
      <c r="B15" s="79">
        <f>(3530721200000-669051000)*9.5</f>
        <v>33535495415500</v>
      </c>
      <c r="C15" s="72" t="s">
        <v>190</v>
      </c>
      <c r="D15" s="28"/>
    </row>
    <row r="16" spans="1:4" ht="15">
      <c r="A16" s="71" t="s">
        <v>255</v>
      </c>
      <c r="B16" s="108">
        <v>555966110</v>
      </c>
      <c r="C16" s="71"/>
      <c r="D16" s="71"/>
    </row>
    <row r="17" ht="12.75">
      <c r="A17" s="28"/>
    </row>
    <row r="18" ht="12.75"/>
    <row r="19" ht="12.75"/>
    <row r="20" ht="12.75"/>
    <row r="21" spans="1:10" ht="12.75">
      <c r="A21" s="80" t="s">
        <v>191</v>
      </c>
      <c r="B21" s="28"/>
      <c r="C21" s="28"/>
      <c r="D21" s="28"/>
      <c r="E21" s="28"/>
      <c r="F21" s="28"/>
      <c r="G21" s="28"/>
      <c r="H21" s="28"/>
      <c r="I21" s="28"/>
      <c r="J21" s="28" t="s">
        <v>192</v>
      </c>
    </row>
    <row r="22" spans="1:10" ht="12.75">
      <c r="A22" s="31" t="s">
        <v>24</v>
      </c>
      <c r="B22" s="81" t="s">
        <v>25</v>
      </c>
      <c r="C22" s="81" t="s">
        <v>26</v>
      </c>
      <c r="D22" s="81" t="s">
        <v>27</v>
      </c>
      <c r="E22" s="81" t="s">
        <v>28</v>
      </c>
      <c r="F22" s="81" t="s">
        <v>29</v>
      </c>
      <c r="G22" s="81" t="s">
        <v>30</v>
      </c>
      <c r="H22" s="82" t="s">
        <v>69</v>
      </c>
      <c r="I22" s="33" t="s">
        <v>194</v>
      </c>
      <c r="J22" s="33" t="s">
        <v>192</v>
      </c>
    </row>
    <row r="23" spans="1:10" ht="12.75">
      <c r="A23" s="33"/>
      <c r="B23" s="51" t="s">
        <v>71</v>
      </c>
      <c r="C23" s="51" t="s">
        <v>71</v>
      </c>
      <c r="D23" s="51" t="s">
        <v>71</v>
      </c>
      <c r="E23" s="51" t="s">
        <v>71</v>
      </c>
      <c r="F23" s="51" t="s">
        <v>71</v>
      </c>
      <c r="G23" s="51" t="s">
        <v>71</v>
      </c>
      <c r="H23" s="82" t="s">
        <v>70</v>
      </c>
      <c r="I23" s="33" t="s">
        <v>196</v>
      </c>
      <c r="J23" s="33" t="s">
        <v>192</v>
      </c>
    </row>
    <row r="24" spans="1:10" ht="12.75">
      <c r="A24" s="33"/>
      <c r="B24" s="51" t="s">
        <v>68</v>
      </c>
      <c r="C24" s="51" t="s">
        <v>68</v>
      </c>
      <c r="D24" s="51" t="s">
        <v>68</v>
      </c>
      <c r="E24" s="51" t="s">
        <v>68</v>
      </c>
      <c r="F24" s="51" t="s">
        <v>68</v>
      </c>
      <c r="G24" s="51" t="s">
        <v>68</v>
      </c>
      <c r="H24" s="51" t="s">
        <v>68</v>
      </c>
      <c r="I24" s="33" t="s">
        <v>197</v>
      </c>
      <c r="J24" s="33" t="s">
        <v>192</v>
      </c>
    </row>
    <row r="25" spans="1:10" ht="12.75">
      <c r="A25" s="31" t="s">
        <v>198</v>
      </c>
      <c r="B25" s="34">
        <f aca="true" t="shared" si="0" ref="B25:H25">C108</f>
        <v>15752865.999425</v>
      </c>
      <c r="C25" s="34">
        <f t="shared" si="0"/>
        <v>10613770.8908</v>
      </c>
      <c r="D25" s="34">
        <f t="shared" si="0"/>
        <v>8208982</v>
      </c>
      <c r="E25" s="34">
        <f t="shared" si="0"/>
        <v>6537964</v>
      </c>
      <c r="F25" s="34">
        <f t="shared" si="0"/>
        <v>6619102</v>
      </c>
      <c r="G25" s="34">
        <f t="shared" si="0"/>
        <v>5638784</v>
      </c>
      <c r="H25" s="34">
        <f t="shared" si="0"/>
        <v>8895244.8150375</v>
      </c>
      <c r="I25" s="35"/>
      <c r="J25" s="28"/>
    </row>
    <row r="26" spans="1:10" ht="25.5">
      <c r="A26" s="31" t="s">
        <v>199</v>
      </c>
      <c r="B26" s="34">
        <f aca="true" t="shared" si="1" ref="B26:H26">C119</f>
        <v>4251207.423607999</v>
      </c>
      <c r="C26" s="34">
        <f t="shared" si="1"/>
        <v>2731358.2675419995</v>
      </c>
      <c r="D26" s="34">
        <f t="shared" si="1"/>
        <v>1371313</v>
      </c>
      <c r="E26" s="34">
        <f t="shared" si="1"/>
        <v>955381</v>
      </c>
      <c r="F26" s="34">
        <f t="shared" si="1"/>
        <v>734469</v>
      </c>
      <c r="G26" s="34">
        <f t="shared" si="1"/>
        <v>602600</v>
      </c>
      <c r="H26" s="34">
        <f t="shared" si="1"/>
        <v>1774388.1151916664</v>
      </c>
      <c r="I26" s="35"/>
      <c r="J26" s="28"/>
    </row>
    <row r="27" spans="1:10" ht="25.5">
      <c r="A27" s="31" t="s">
        <v>200</v>
      </c>
      <c r="B27" s="34">
        <f aca="true" t="shared" si="2" ref="B27:H27">C122</f>
        <v>3615492.9389709993</v>
      </c>
      <c r="C27" s="34">
        <f t="shared" si="2"/>
        <v>2376067.4741739994</v>
      </c>
      <c r="D27" s="34">
        <f t="shared" si="2"/>
        <v>1248698</v>
      </c>
      <c r="E27" s="34">
        <f t="shared" si="2"/>
        <v>963398</v>
      </c>
      <c r="F27" s="34">
        <f t="shared" si="2"/>
        <v>731585</v>
      </c>
      <c r="G27" s="34">
        <f t="shared" si="2"/>
        <v>605484</v>
      </c>
      <c r="H27" s="34">
        <f t="shared" si="2"/>
        <v>1590120.9021908331</v>
      </c>
      <c r="I27" s="35"/>
      <c r="J27" s="28"/>
    </row>
    <row r="28" spans="1:10" ht="12.75">
      <c r="A28" s="31" t="s">
        <v>201</v>
      </c>
      <c r="B28" s="36">
        <f aca="true" t="shared" si="3" ref="B28:H28">C128*(1-25%)-(C134+C99-C132)</f>
        <v>1416150.4710432496</v>
      </c>
      <c r="C28" s="36">
        <f t="shared" si="3"/>
        <v>415481.9810309997</v>
      </c>
      <c r="D28" s="36">
        <f t="shared" si="3"/>
        <v>567357</v>
      </c>
      <c r="E28" s="36">
        <f t="shared" si="3"/>
        <v>-617382</v>
      </c>
      <c r="F28" s="36">
        <f t="shared" si="3"/>
        <v>-546076.25</v>
      </c>
      <c r="G28" s="36">
        <f t="shared" si="3"/>
        <v>247947.5</v>
      </c>
      <c r="H28" s="36">
        <f t="shared" si="3"/>
        <v>349767.5182933749</v>
      </c>
      <c r="I28" s="35"/>
      <c r="J28" s="28"/>
    </row>
    <row r="29" spans="1:10" ht="12.75">
      <c r="A29" s="31" t="s">
        <v>75</v>
      </c>
      <c r="B29" s="34">
        <f aca="true" t="shared" si="4" ref="B29:H29">C95</f>
        <v>10773032.29586</v>
      </c>
      <c r="C29" s="34">
        <f t="shared" si="4"/>
        <v>8482035.850502</v>
      </c>
      <c r="D29" s="34">
        <f t="shared" si="4"/>
        <v>5966959</v>
      </c>
      <c r="E29" s="34">
        <f t="shared" si="4"/>
        <v>5425117</v>
      </c>
      <c r="F29" s="34">
        <f t="shared" si="4"/>
        <v>3609403</v>
      </c>
      <c r="G29" s="34">
        <f t="shared" si="4"/>
        <v>3897936</v>
      </c>
      <c r="H29" s="34">
        <f t="shared" si="4"/>
        <v>6359080.524393667</v>
      </c>
      <c r="I29" s="35"/>
      <c r="J29" s="28"/>
    </row>
    <row r="30" spans="1:10" ht="12.75">
      <c r="A30" s="31" t="s">
        <v>202</v>
      </c>
      <c r="B30" s="34">
        <f aca="true" t="shared" si="5" ref="B30:H30">C87</f>
        <v>7964436.590282</v>
      </c>
      <c r="C30" s="34">
        <f t="shared" si="5"/>
        <v>6455474.592983</v>
      </c>
      <c r="D30" s="34">
        <f t="shared" si="5"/>
        <v>4665715</v>
      </c>
      <c r="E30" s="34">
        <f t="shared" si="5"/>
        <v>4224315</v>
      </c>
      <c r="F30" s="34">
        <f t="shared" si="5"/>
        <v>2669912</v>
      </c>
      <c r="G30" s="34">
        <f t="shared" si="5"/>
        <v>2154586</v>
      </c>
      <c r="H30" s="34">
        <f t="shared" si="5"/>
        <v>4689073.197210833</v>
      </c>
      <c r="I30" s="35"/>
      <c r="J30" s="28"/>
    </row>
    <row r="31" spans="1:10" ht="12.75">
      <c r="A31" s="105"/>
      <c r="B31" s="105"/>
      <c r="C31" s="105"/>
      <c r="D31" s="105"/>
      <c r="E31" s="105"/>
      <c r="F31" s="105"/>
      <c r="G31" s="105"/>
      <c r="H31" s="105"/>
      <c r="I31" s="105"/>
      <c r="J31" s="105"/>
    </row>
    <row r="32" spans="1:10" ht="12.75">
      <c r="A32" s="31" t="s">
        <v>76</v>
      </c>
      <c r="B32" s="37">
        <f aca="true" t="shared" si="6" ref="B32:H32">C141</f>
        <v>2.2381003288295305</v>
      </c>
      <c r="C32" s="37">
        <f t="shared" si="6"/>
        <v>2.9219223688270684</v>
      </c>
      <c r="D32" s="37">
        <f t="shared" si="6"/>
        <v>3.2777361897456254</v>
      </c>
      <c r="E32" s="37">
        <f t="shared" si="6"/>
        <v>3.404621168534655</v>
      </c>
      <c r="F32" s="37">
        <f t="shared" si="6"/>
        <v>2.541473536806594</v>
      </c>
      <c r="G32" s="37">
        <f t="shared" si="6"/>
        <v>1.5236334811289873</v>
      </c>
      <c r="H32" s="37">
        <f t="shared" si="6"/>
        <v>2.5150751413156565</v>
      </c>
      <c r="I32" s="33"/>
      <c r="J32" s="28"/>
    </row>
    <row r="33" spans="1:10" ht="12.75">
      <c r="A33" s="31" t="s">
        <v>77</v>
      </c>
      <c r="B33" s="37">
        <f aca="true" t="shared" si="7" ref="B33:H35">C145</f>
        <v>0.22951334310232624</v>
      </c>
      <c r="C33" s="37">
        <f t="shared" si="7"/>
        <v>0.22386647484859232</v>
      </c>
      <c r="D33" s="37">
        <f t="shared" si="7"/>
        <v>0.15211362383301608</v>
      </c>
      <c r="E33" s="37">
        <f t="shared" si="7"/>
        <v>0.14735443633522607</v>
      </c>
      <c r="F33" s="37">
        <f t="shared" si="7"/>
        <v>0.11052632215064823</v>
      </c>
      <c r="G33" s="37">
        <f t="shared" si="7"/>
        <v>0.10737847025174221</v>
      </c>
      <c r="H33" s="37">
        <f t="shared" si="7"/>
        <v>0.17876078008586316</v>
      </c>
      <c r="I33" s="33"/>
      <c r="J33" s="28"/>
    </row>
    <row r="34" spans="1:10" ht="25.5">
      <c r="A34" s="31" t="s">
        <v>78</v>
      </c>
      <c r="B34" s="37">
        <f t="shared" si="7"/>
        <v>0.45395463922489265</v>
      </c>
      <c r="C34" s="37">
        <f t="shared" si="7"/>
        <v>0.3680701457266593</v>
      </c>
      <c r="D34" s="37">
        <f t="shared" si="7"/>
        <v>0.2676327208155663</v>
      </c>
      <c r="E34" s="37">
        <f t="shared" si="7"/>
        <v>0.2280601707022322</v>
      </c>
      <c r="F34" s="37">
        <f t="shared" si="7"/>
        <v>0.2740109037301604</v>
      </c>
      <c r="G34" s="37">
        <f t="shared" si="7"/>
        <v>0.28102104070109063</v>
      </c>
      <c r="H34" s="37">
        <f t="shared" si="7"/>
        <v>0.3391119812624535</v>
      </c>
      <c r="I34" s="33"/>
      <c r="J34" s="28"/>
    </row>
    <row r="35" spans="1:10" ht="25.5">
      <c r="A35" s="31" t="s">
        <v>79</v>
      </c>
      <c r="B35" s="37">
        <f t="shared" si="7"/>
        <v>0.7375548553428735</v>
      </c>
      <c r="C35" s="37">
        <f t="shared" si="7"/>
        <v>0.6833455859953407</v>
      </c>
      <c r="D35" s="37">
        <f t="shared" si="7"/>
        <v>0.3265644526683982</v>
      </c>
      <c r="E35" s="37">
        <f t="shared" si="7"/>
        <v>0.25999716087513874</v>
      </c>
      <c r="F35" s="37">
        <f t="shared" si="7"/>
        <v>0.302203619696702</v>
      </c>
      <c r="G35" s="37">
        <f t="shared" si="7"/>
        <v>0.3300506686287277</v>
      </c>
      <c r="H35" s="37">
        <f t="shared" si="7"/>
        <v>0.48625947585311063</v>
      </c>
      <c r="I35" s="33"/>
      <c r="J35" s="28"/>
    </row>
    <row r="36" spans="1:10" ht="25.5">
      <c r="A36" s="31" t="s">
        <v>80</v>
      </c>
      <c r="B36" s="37">
        <f aca="true" t="shared" si="8" ref="B36:H36">C144</f>
        <v>1.3905965486945138</v>
      </c>
      <c r="C36" s="37">
        <f t="shared" si="8"/>
        <v>1.3108432338322615</v>
      </c>
      <c r="D36" s="37">
        <f t="shared" si="8"/>
        <v>1.2362165982924935</v>
      </c>
      <c r="E36" s="37">
        <f t="shared" si="8"/>
        <v>1.0195111951771754</v>
      </c>
      <c r="F36" s="37">
        <f t="shared" si="8"/>
        <v>0.9521473935735396</v>
      </c>
      <c r="G36" s="37">
        <f t="shared" si="8"/>
        <v>0.41375684577636346</v>
      </c>
      <c r="H36" s="37">
        <f t="shared" si="8"/>
        <v>1.1046630656889416</v>
      </c>
      <c r="I36" s="33"/>
      <c r="J36" s="28"/>
    </row>
    <row r="37" spans="1:10" ht="12.75">
      <c r="A37" s="105"/>
      <c r="B37" s="105"/>
      <c r="C37" s="105"/>
      <c r="D37" s="105"/>
      <c r="E37" s="105"/>
      <c r="F37" s="105"/>
      <c r="G37" s="105"/>
      <c r="H37" s="105"/>
      <c r="I37" s="105"/>
      <c r="J37" s="105"/>
    </row>
    <row r="38" spans="1:10" ht="12.75">
      <c r="A38" s="31" t="s">
        <v>81</v>
      </c>
      <c r="B38" s="33"/>
      <c r="C38" s="33"/>
      <c r="D38" s="33"/>
      <c r="E38" s="33"/>
      <c r="F38" s="33"/>
      <c r="G38" s="33"/>
      <c r="H38" s="33"/>
      <c r="I38" s="33"/>
      <c r="J38" s="28"/>
    </row>
    <row r="39" spans="1:10" ht="12.75">
      <c r="A39" s="105"/>
      <c r="B39" s="105"/>
      <c r="C39" s="105"/>
      <c r="D39" s="105"/>
      <c r="E39" s="105"/>
      <c r="F39" s="105"/>
      <c r="G39" s="105"/>
      <c r="H39" s="105"/>
      <c r="I39" s="105"/>
      <c r="J39" s="105"/>
    </row>
    <row r="40" ht="12.75"/>
    <row r="41" ht="12.75"/>
    <row r="42" ht="12.75">
      <c r="A42" s="69" t="s">
        <v>82</v>
      </c>
    </row>
    <row r="43" spans="1:4" ht="12.75">
      <c r="A43" s="107"/>
      <c r="B43" s="107"/>
      <c r="C43" s="107"/>
      <c r="D43" s="107"/>
    </row>
    <row r="44" spans="2:4" ht="12.75">
      <c r="B44" s="71" t="s">
        <v>83</v>
      </c>
      <c r="C44" s="38"/>
      <c r="D44" s="28"/>
    </row>
    <row r="45" spans="1:4" ht="12.75">
      <c r="A45" s="71" t="s">
        <v>84</v>
      </c>
      <c r="B45" s="28"/>
      <c r="C45" s="38"/>
      <c r="D45" s="28"/>
    </row>
    <row r="46" spans="1:4" ht="12.75">
      <c r="A46" s="105" t="s">
        <v>252</v>
      </c>
      <c r="B46" s="105"/>
      <c r="C46" s="105"/>
      <c r="D46" s="105"/>
    </row>
    <row r="47" spans="1:4" ht="12.75">
      <c r="A47" s="107" t="s">
        <v>253</v>
      </c>
      <c r="B47" s="107"/>
      <c r="C47" s="107"/>
      <c r="D47" s="107"/>
    </row>
    <row r="48" spans="1:4" ht="12.75">
      <c r="A48" s="107" t="s">
        <v>254</v>
      </c>
      <c r="B48" s="107"/>
      <c r="C48" s="107"/>
      <c r="D48" s="107"/>
    </row>
    <row r="49" spans="1:4" ht="12.75">
      <c r="A49" s="28"/>
      <c r="B49" s="28"/>
      <c r="C49" s="38"/>
      <c r="D49" s="28"/>
    </row>
    <row r="50" spans="1:4" ht="12.75">
      <c r="A50" s="107"/>
      <c r="B50" s="107"/>
      <c r="C50" s="107"/>
      <c r="D50" s="107"/>
    </row>
    <row r="51" spans="1:4" ht="12.75">
      <c r="A51" s="28"/>
      <c r="B51" s="71" t="s">
        <v>85</v>
      </c>
      <c r="C51" s="38"/>
      <c r="D51" s="28"/>
    </row>
    <row r="52" spans="1:4" ht="12.75">
      <c r="A52" s="107"/>
      <c r="B52" s="107"/>
      <c r="C52" s="107"/>
      <c r="D52" s="107"/>
    </row>
    <row r="53" spans="1:4" ht="12.75">
      <c r="A53" s="71" t="s">
        <v>84</v>
      </c>
      <c r="B53" s="28"/>
      <c r="C53" s="38"/>
      <c r="D53" s="28"/>
    </row>
    <row r="54" spans="1:4" ht="12.75">
      <c r="A54" s="107" t="s">
        <v>253</v>
      </c>
      <c r="B54" s="107"/>
      <c r="C54" s="107"/>
      <c r="D54" s="107"/>
    </row>
    <row r="55" spans="1:4" ht="12.75">
      <c r="A55" s="107" t="s">
        <v>254</v>
      </c>
      <c r="B55" s="107"/>
      <c r="C55" s="107"/>
      <c r="D55" s="107"/>
    </row>
    <row r="56" spans="1:4" ht="12.75">
      <c r="A56" s="28"/>
      <c r="B56" s="28"/>
      <c r="C56" s="38"/>
      <c r="D56" s="28"/>
    </row>
    <row r="57" spans="1:2" ht="12.75">
      <c r="A57" s="38"/>
      <c r="B57" s="39"/>
    </row>
    <row r="58" spans="1:2" ht="12.75">
      <c r="A58" s="38"/>
      <c r="B58" s="39"/>
    </row>
    <row r="59" spans="1:2" ht="12.75">
      <c r="A59" s="38"/>
      <c r="B59" s="31"/>
    </row>
    <row r="60" spans="1:2" ht="12.75">
      <c r="A60" s="83" t="s">
        <v>86</v>
      </c>
      <c r="B60" s="31"/>
    </row>
    <row r="61" spans="1:9" s="82" customFormat="1" ht="13.5" thickBot="1">
      <c r="A61" s="52"/>
      <c r="B61" s="52"/>
      <c r="C61" s="81" t="s">
        <v>25</v>
      </c>
      <c r="D61" s="81" t="s">
        <v>26</v>
      </c>
      <c r="E61" s="81" t="s">
        <v>27</v>
      </c>
      <c r="F61" s="81" t="s">
        <v>28</v>
      </c>
      <c r="G61" s="81" t="s">
        <v>29</v>
      </c>
      <c r="H61" s="81" t="s">
        <v>30</v>
      </c>
      <c r="I61" s="82" t="s">
        <v>69</v>
      </c>
    </row>
    <row r="62" spans="3:9" s="82" customFormat="1" ht="13.5" thickBot="1">
      <c r="C62" s="51" t="s">
        <v>71</v>
      </c>
      <c r="D62" s="51" t="s">
        <v>71</v>
      </c>
      <c r="E62" s="51" t="s">
        <v>71</v>
      </c>
      <c r="F62" s="51" t="s">
        <v>71</v>
      </c>
      <c r="G62" s="51" t="s">
        <v>71</v>
      </c>
      <c r="H62" s="51" t="s">
        <v>71</v>
      </c>
      <c r="I62" s="82" t="s">
        <v>70</v>
      </c>
    </row>
    <row r="63" spans="1:9" s="82" customFormat="1" ht="13.5" thickBot="1">
      <c r="A63" s="54" t="s">
        <v>125</v>
      </c>
      <c r="B63" s="54" t="s">
        <v>126</v>
      </c>
      <c r="C63" s="51" t="s">
        <v>68</v>
      </c>
      <c r="D63" s="51" t="s">
        <v>68</v>
      </c>
      <c r="E63" s="51" t="s">
        <v>68</v>
      </c>
      <c r="F63" s="51" t="s">
        <v>68</v>
      </c>
      <c r="G63" s="51" t="s">
        <v>68</v>
      </c>
      <c r="H63" s="51" t="s">
        <v>68</v>
      </c>
      <c r="I63" s="51" t="s">
        <v>68</v>
      </c>
    </row>
    <row r="64" spans="1:9" s="63" customFormat="1" ht="12.75">
      <c r="A64" s="59" t="s">
        <v>127</v>
      </c>
      <c r="B64" s="60" t="s">
        <v>66</v>
      </c>
      <c r="C64" s="61">
        <f aca="true" t="shared" si="9" ref="C64:H64">SUM(C65:C69)</f>
        <v>5919802.78933</v>
      </c>
      <c r="D64" s="62">
        <f t="shared" si="9"/>
        <v>5069158.279142</v>
      </c>
      <c r="E64" s="61">
        <f t="shared" si="9"/>
        <v>3187605</v>
      </c>
      <c r="F64" s="61">
        <f t="shared" si="9"/>
        <v>3177727</v>
      </c>
      <c r="G64" s="61">
        <f t="shared" si="9"/>
        <v>1996391</v>
      </c>
      <c r="H64" s="61">
        <f t="shared" si="9"/>
        <v>2406477</v>
      </c>
      <c r="I64" s="61">
        <f>AVERAGE(C64:H64)</f>
        <v>3626193.511412</v>
      </c>
    </row>
    <row r="65" spans="1:9" ht="25.5">
      <c r="A65" s="38">
        <v>1</v>
      </c>
      <c r="B65" s="31" t="s">
        <v>129</v>
      </c>
      <c r="C65" s="43">
        <v>263472.36808</v>
      </c>
      <c r="D65" s="43">
        <v>426134.657958</v>
      </c>
      <c r="E65" s="43">
        <v>338654</v>
      </c>
      <c r="F65" s="43">
        <v>117819</v>
      </c>
      <c r="G65" s="43">
        <v>156895</v>
      </c>
      <c r="H65" s="43">
        <v>500312</v>
      </c>
      <c r="I65" s="68">
        <f aca="true" t="shared" si="10" ref="I65:I98">AVERAGE(C65:H65)</f>
        <v>300547.837673</v>
      </c>
    </row>
    <row r="66" spans="1:9" ht="25.5">
      <c r="A66" s="38">
        <v>2</v>
      </c>
      <c r="B66" s="31" t="s">
        <v>130</v>
      </c>
      <c r="C66" s="43">
        <v>2092259.762292</v>
      </c>
      <c r="D66" s="43">
        <v>2314253.566692</v>
      </c>
      <c r="E66" s="43">
        <v>374002</v>
      </c>
      <c r="F66" s="43">
        <v>654485</v>
      </c>
      <c r="G66" s="43">
        <v>306730</v>
      </c>
      <c r="H66" s="43">
        <v>22800</v>
      </c>
      <c r="I66" s="68">
        <f t="shared" si="10"/>
        <v>960755.0548306666</v>
      </c>
    </row>
    <row r="67" spans="1:9" ht="12.75">
      <c r="A67" s="38">
        <v>3</v>
      </c>
      <c r="B67" s="31" t="s">
        <v>131</v>
      </c>
      <c r="C67" s="43">
        <v>1124862.162625</v>
      </c>
      <c r="D67" s="43">
        <v>728635.028515</v>
      </c>
      <c r="E67" s="43">
        <v>646385</v>
      </c>
      <c r="F67" s="43">
        <v>654720</v>
      </c>
      <c r="G67" s="43">
        <v>511623</v>
      </c>
      <c r="H67" s="43">
        <v>706166</v>
      </c>
      <c r="I67" s="68">
        <f t="shared" si="10"/>
        <v>728731.8651899999</v>
      </c>
    </row>
    <row r="68" spans="1:9" ht="12.75">
      <c r="A68" s="38">
        <v>4</v>
      </c>
      <c r="B68" s="31" t="s">
        <v>132</v>
      </c>
      <c r="C68" s="43">
        <v>2351354.229902</v>
      </c>
      <c r="D68" s="43">
        <v>1311765.054881</v>
      </c>
      <c r="E68" s="43">
        <v>1775342</v>
      </c>
      <c r="F68" s="43">
        <v>1675164</v>
      </c>
      <c r="G68" s="43">
        <v>965826</v>
      </c>
      <c r="H68" s="43">
        <v>1081501</v>
      </c>
      <c r="I68" s="68">
        <f t="shared" si="10"/>
        <v>1526825.3807971666</v>
      </c>
    </row>
    <row r="69" spans="1:9" ht="12.75">
      <c r="A69" s="38">
        <v>5</v>
      </c>
      <c r="B69" s="31" t="s">
        <v>133</v>
      </c>
      <c r="C69" s="43">
        <v>87854.266431</v>
      </c>
      <c r="D69" s="43">
        <v>288369.971096</v>
      </c>
      <c r="E69" s="43">
        <v>53222</v>
      </c>
      <c r="F69" s="43">
        <v>75539</v>
      </c>
      <c r="G69" s="43">
        <v>55317</v>
      </c>
      <c r="H69" s="43">
        <v>95698</v>
      </c>
      <c r="I69" s="68">
        <f t="shared" si="10"/>
        <v>109333.37292116667</v>
      </c>
    </row>
    <row r="70" spans="1:9" s="63" customFormat="1" ht="12.75">
      <c r="A70" s="59" t="s">
        <v>134</v>
      </c>
      <c r="B70" s="60" t="s">
        <v>67</v>
      </c>
      <c r="C70" s="62">
        <f aca="true" t="shared" si="11" ref="C70:H70">C71+C72+C77+C78+C79+C80</f>
        <v>4853229.50653</v>
      </c>
      <c r="D70" s="62">
        <f t="shared" si="11"/>
        <v>3412877.5713599995</v>
      </c>
      <c r="E70" s="62">
        <f t="shared" si="11"/>
        <v>2779354</v>
      </c>
      <c r="F70" s="62">
        <f t="shared" si="11"/>
        <v>2247390</v>
      </c>
      <c r="G70" s="62">
        <f t="shared" si="11"/>
        <v>1613012</v>
      </c>
      <c r="H70" s="62">
        <f t="shared" si="11"/>
        <v>1491459</v>
      </c>
      <c r="I70" s="61">
        <f t="shared" si="10"/>
        <v>2732887.0129816667</v>
      </c>
    </row>
    <row r="71" spans="1:9" ht="12.75">
      <c r="A71" s="38">
        <v>1</v>
      </c>
      <c r="B71" s="31" t="s">
        <v>135</v>
      </c>
      <c r="C71" s="43">
        <v>23.624693</v>
      </c>
      <c r="D71" s="43">
        <v>8822.112758</v>
      </c>
      <c r="E71" s="27">
        <v>475</v>
      </c>
      <c r="F71" s="27">
        <v>762</v>
      </c>
      <c r="G71" s="42">
        <v>860</v>
      </c>
      <c r="H71" s="42">
        <v>4018</v>
      </c>
      <c r="I71" s="68">
        <f t="shared" si="10"/>
        <v>2493.456241833333</v>
      </c>
    </row>
    <row r="72" spans="1:9" ht="12.75">
      <c r="A72" s="38">
        <v>2</v>
      </c>
      <c r="B72" s="31" t="s">
        <v>136</v>
      </c>
      <c r="C72" s="43">
        <f aca="true" t="shared" si="12" ref="C72:H72">SUM(C73:C76)</f>
        <v>3428571.795589</v>
      </c>
      <c r="D72" s="43">
        <f t="shared" si="12"/>
        <v>2524963.816799</v>
      </c>
      <c r="E72" s="43">
        <f t="shared" si="12"/>
        <v>1936923</v>
      </c>
      <c r="F72" s="43">
        <f t="shared" si="12"/>
        <v>1641669</v>
      </c>
      <c r="G72" s="43">
        <f t="shared" si="12"/>
        <v>1071980</v>
      </c>
      <c r="H72" s="43">
        <f t="shared" si="12"/>
        <v>757373</v>
      </c>
      <c r="I72" s="68">
        <f t="shared" si="10"/>
        <v>1893580.1020646666</v>
      </c>
    </row>
    <row r="73" spans="1:9" ht="12.75">
      <c r="A73" s="38"/>
      <c r="B73" s="39" t="s">
        <v>137</v>
      </c>
      <c r="C73" s="44">
        <v>2589894.051885</v>
      </c>
      <c r="D73" s="43">
        <v>1835582.06407</v>
      </c>
      <c r="E73" s="44">
        <v>1529187</v>
      </c>
      <c r="F73" s="44">
        <v>1022646</v>
      </c>
      <c r="G73" s="43">
        <v>746661</v>
      </c>
      <c r="H73" s="43">
        <v>558790</v>
      </c>
      <c r="I73" s="68">
        <f t="shared" si="10"/>
        <v>1380460.0193258333</v>
      </c>
    </row>
    <row r="74" spans="1:9" ht="12.75">
      <c r="A74" s="38"/>
      <c r="B74" s="39" t="s">
        <v>138</v>
      </c>
      <c r="C74" s="44">
        <v>173395.289975</v>
      </c>
      <c r="D74" s="43">
        <v>39241.360883</v>
      </c>
      <c r="E74" s="44">
        <v>50868</v>
      </c>
      <c r="F74" s="44">
        <v>20715</v>
      </c>
      <c r="G74" s="43">
        <v>9141</v>
      </c>
      <c r="H74" s="43">
        <v>9264</v>
      </c>
      <c r="I74" s="68">
        <f t="shared" si="10"/>
        <v>50437.44180966666</v>
      </c>
    </row>
    <row r="75" spans="1:9" ht="25.5">
      <c r="A75" s="38"/>
      <c r="B75" s="39" t="s">
        <v>139</v>
      </c>
      <c r="C75" s="45">
        <v>0</v>
      </c>
      <c r="D75" s="45">
        <v>0</v>
      </c>
      <c r="E75" s="45">
        <v>0</v>
      </c>
      <c r="F75" s="45">
        <v>0</v>
      </c>
      <c r="G75" s="45">
        <v>0</v>
      </c>
      <c r="H75" s="45">
        <v>0</v>
      </c>
      <c r="I75" s="68">
        <f t="shared" si="10"/>
        <v>0</v>
      </c>
    </row>
    <row r="76" spans="1:9" ht="25.5">
      <c r="A76" s="38"/>
      <c r="B76" s="39" t="s">
        <v>140</v>
      </c>
      <c r="C76" s="44">
        <v>665282.453729</v>
      </c>
      <c r="D76" s="43">
        <v>650140.391846</v>
      </c>
      <c r="E76" s="44">
        <v>356868</v>
      </c>
      <c r="F76" s="44">
        <v>598308</v>
      </c>
      <c r="G76" s="43">
        <v>316178</v>
      </c>
      <c r="H76" s="43">
        <v>189319</v>
      </c>
      <c r="I76" s="68">
        <f t="shared" si="10"/>
        <v>462682.6409291667</v>
      </c>
    </row>
    <row r="77" spans="1:9" ht="12.75">
      <c r="A77" s="38">
        <v>3</v>
      </c>
      <c r="B77" s="31" t="s">
        <v>141</v>
      </c>
      <c r="C77" s="44">
        <v>100817.545211</v>
      </c>
      <c r="D77" s="44">
        <v>27489.15</v>
      </c>
      <c r="E77" s="43">
        <v>27489</v>
      </c>
      <c r="F77" s="43">
        <v>0</v>
      </c>
      <c r="G77" s="43">
        <v>0</v>
      </c>
      <c r="H77" s="43">
        <v>0</v>
      </c>
      <c r="I77" s="68">
        <f t="shared" si="10"/>
        <v>25965.949201833337</v>
      </c>
    </row>
    <row r="78" spans="1:9" ht="12.75">
      <c r="A78" s="38">
        <v>4</v>
      </c>
      <c r="B78" s="31" t="s">
        <v>142</v>
      </c>
      <c r="C78" s="44">
        <v>1141798.415275</v>
      </c>
      <c r="D78" s="44">
        <v>602478.419946</v>
      </c>
      <c r="E78" s="43">
        <v>570657</v>
      </c>
      <c r="F78" s="43">
        <v>401018</v>
      </c>
      <c r="G78" s="43">
        <v>422771</v>
      </c>
      <c r="H78" s="43">
        <v>609960</v>
      </c>
      <c r="I78" s="68">
        <f t="shared" si="10"/>
        <v>624780.4725368334</v>
      </c>
    </row>
    <row r="79" spans="1:9" ht="12.75">
      <c r="A79" s="38">
        <v>5</v>
      </c>
      <c r="B79" s="31" t="s">
        <v>143</v>
      </c>
      <c r="C79" s="44">
        <v>162461.317098</v>
      </c>
      <c r="D79" s="44">
        <v>249124.071857</v>
      </c>
      <c r="E79" s="43">
        <v>243810</v>
      </c>
      <c r="F79" s="43">
        <v>203941</v>
      </c>
      <c r="G79" s="43">
        <v>117401</v>
      </c>
      <c r="H79" s="43">
        <v>120108</v>
      </c>
      <c r="I79" s="68">
        <f t="shared" si="10"/>
        <v>182807.5648258333</v>
      </c>
    </row>
    <row r="80" spans="1:9" ht="12.75">
      <c r="A80" s="38">
        <v>6</v>
      </c>
      <c r="B80" s="31" t="s">
        <v>144</v>
      </c>
      <c r="C80" s="44">
        <v>19556.808664</v>
      </c>
      <c r="D80" s="43">
        <v>0</v>
      </c>
      <c r="E80" s="43">
        <v>0</v>
      </c>
      <c r="F80" s="43">
        <v>0</v>
      </c>
      <c r="G80" s="43">
        <v>0</v>
      </c>
      <c r="H80" s="43">
        <v>0</v>
      </c>
      <c r="I80" s="68">
        <f t="shared" si="10"/>
        <v>3259.4681106666667</v>
      </c>
    </row>
    <row r="81" spans="1:9" s="58" customFormat="1" ht="12.75">
      <c r="A81" s="55" t="s">
        <v>145</v>
      </c>
      <c r="B81" s="56" t="s">
        <v>146</v>
      </c>
      <c r="C81" s="57">
        <f aca="true" t="shared" si="13" ref="C81:H81">C70+C64</f>
        <v>10773032.29586</v>
      </c>
      <c r="D81" s="57">
        <f t="shared" si="13"/>
        <v>8482035.850502</v>
      </c>
      <c r="E81" s="57">
        <f t="shared" si="13"/>
        <v>5966959</v>
      </c>
      <c r="F81" s="57">
        <f t="shared" si="13"/>
        <v>5425117</v>
      </c>
      <c r="G81" s="57">
        <f t="shared" si="13"/>
        <v>3609403</v>
      </c>
      <c r="H81" s="57">
        <f t="shared" si="13"/>
        <v>3897936</v>
      </c>
      <c r="I81" s="57">
        <f t="shared" si="10"/>
        <v>6359080.524393667</v>
      </c>
    </row>
    <row r="82" spans="1:9" s="63" customFormat="1" ht="12.75">
      <c r="A82" s="59" t="s">
        <v>147</v>
      </c>
      <c r="B82" s="60" t="s">
        <v>148</v>
      </c>
      <c r="C82" s="62">
        <f aca="true" t="shared" si="14" ref="C82:H82">SUM(C83:C85)</f>
        <v>2808595.705578</v>
      </c>
      <c r="D82" s="62">
        <f t="shared" si="14"/>
        <v>1991195.9099839998</v>
      </c>
      <c r="E82" s="62">
        <f t="shared" si="14"/>
        <v>1154432</v>
      </c>
      <c r="F82" s="62">
        <f t="shared" si="14"/>
        <v>1073230</v>
      </c>
      <c r="G82" s="62">
        <f t="shared" si="14"/>
        <v>874665</v>
      </c>
      <c r="H82" s="62">
        <f t="shared" si="14"/>
        <v>1651018</v>
      </c>
      <c r="I82" s="61">
        <f t="shared" si="10"/>
        <v>1592189.435927</v>
      </c>
    </row>
    <row r="83" spans="1:9" ht="12.75">
      <c r="A83" s="38">
        <v>1</v>
      </c>
      <c r="B83" s="31" t="s">
        <v>149</v>
      </c>
      <c r="C83" s="44">
        <v>2645012.251272</v>
      </c>
      <c r="D83" s="44">
        <v>1734870.964822</v>
      </c>
      <c r="E83" s="44">
        <v>972502</v>
      </c>
      <c r="F83" s="44">
        <v>933357</v>
      </c>
      <c r="G83" s="43">
        <v>785525</v>
      </c>
      <c r="H83" s="43">
        <v>1579433</v>
      </c>
      <c r="I83" s="68">
        <f t="shared" si="10"/>
        <v>1441783.369349</v>
      </c>
    </row>
    <row r="84" spans="1:9" ht="12.75">
      <c r="A84" s="38">
        <v>2</v>
      </c>
      <c r="B84" s="31" t="s">
        <v>150</v>
      </c>
      <c r="C84" s="44">
        <v>163583.454306</v>
      </c>
      <c r="D84" s="44">
        <v>256324.945162</v>
      </c>
      <c r="E84" s="44">
        <v>181930</v>
      </c>
      <c r="F84" s="44">
        <v>139873</v>
      </c>
      <c r="G84" s="43">
        <v>89140</v>
      </c>
      <c r="H84" s="43">
        <v>71585</v>
      </c>
      <c r="I84" s="68">
        <f t="shared" si="10"/>
        <v>150406.066578</v>
      </c>
    </row>
    <row r="85" spans="1:9" ht="12.75">
      <c r="A85" s="38">
        <v>3</v>
      </c>
      <c r="B85" s="31" t="s">
        <v>151</v>
      </c>
      <c r="I85" s="68"/>
    </row>
    <row r="86" spans="1:9" s="63" customFormat="1" ht="12.75">
      <c r="A86" s="59" t="s">
        <v>152</v>
      </c>
      <c r="B86" s="60" t="s">
        <v>153</v>
      </c>
      <c r="C86" s="62">
        <f aca="true" t="shared" si="15" ref="C86:H86">C87+C93+C94</f>
        <v>7964436.590282</v>
      </c>
      <c r="D86" s="62">
        <f t="shared" si="15"/>
        <v>6490839.940518</v>
      </c>
      <c r="E86" s="62">
        <f t="shared" si="15"/>
        <v>4812527</v>
      </c>
      <c r="F86" s="62">
        <f t="shared" si="15"/>
        <v>4351887</v>
      </c>
      <c r="G86" s="62">
        <f t="shared" si="15"/>
        <v>2734738</v>
      </c>
      <c r="H86" s="62">
        <f t="shared" si="15"/>
        <v>2246918</v>
      </c>
      <c r="I86" s="61">
        <f t="shared" si="10"/>
        <v>4766891.088466667</v>
      </c>
    </row>
    <row r="87" spans="1:9" ht="12.75">
      <c r="A87" s="38">
        <v>1</v>
      </c>
      <c r="B87" s="31" t="s">
        <v>153</v>
      </c>
      <c r="C87" s="43">
        <f aca="true" t="shared" si="16" ref="C87:H87">SUM(C88:C92)</f>
        <v>7964436.590282</v>
      </c>
      <c r="D87" s="43">
        <f t="shared" si="16"/>
        <v>6455474.592983</v>
      </c>
      <c r="E87" s="43">
        <f t="shared" si="16"/>
        <v>4665715</v>
      </c>
      <c r="F87" s="43">
        <f t="shared" si="16"/>
        <v>4224315</v>
      </c>
      <c r="G87" s="43">
        <f t="shared" si="16"/>
        <v>2669912</v>
      </c>
      <c r="H87" s="43">
        <f t="shared" si="16"/>
        <v>2154586</v>
      </c>
      <c r="I87" s="68">
        <f t="shared" si="10"/>
        <v>4689073.197210833</v>
      </c>
    </row>
    <row r="88" spans="1:9" ht="12.75">
      <c r="A88" s="38"/>
      <c r="B88" s="39" t="s">
        <v>154</v>
      </c>
      <c r="C88" s="43">
        <v>3530721.2</v>
      </c>
      <c r="D88" s="43">
        <v>3512653</v>
      </c>
      <c r="E88" s="42">
        <v>1752757</v>
      </c>
      <c r="F88" s="42">
        <v>1752757</v>
      </c>
      <c r="G88" s="43">
        <v>1590000</v>
      </c>
      <c r="H88" s="43">
        <v>1590000</v>
      </c>
      <c r="I88" s="68">
        <f t="shared" si="10"/>
        <v>2288148.033333333</v>
      </c>
    </row>
    <row r="89" spans="1:9" ht="12.75">
      <c r="A89" s="38"/>
      <c r="B89" s="39" t="s">
        <v>155</v>
      </c>
      <c r="C89" s="43">
        <v>0</v>
      </c>
      <c r="D89" s="43">
        <v>0</v>
      </c>
      <c r="E89" s="42">
        <v>1064948</v>
      </c>
      <c r="F89" s="42">
        <v>1064948</v>
      </c>
      <c r="G89" s="43">
        <v>54217</v>
      </c>
      <c r="H89" s="43">
        <v>54217</v>
      </c>
      <c r="I89" s="68">
        <f t="shared" si="10"/>
        <v>373055</v>
      </c>
    </row>
    <row r="90" spans="1:9" ht="12.75">
      <c r="A90" s="38"/>
      <c r="B90" s="39" t="s">
        <v>156</v>
      </c>
      <c r="C90" s="43">
        <v>-669.051</v>
      </c>
      <c r="D90" s="43">
        <v>-154.222</v>
      </c>
      <c r="E90" s="42">
        <v>0</v>
      </c>
      <c r="F90" s="42">
        <v>0</v>
      </c>
      <c r="G90" s="42">
        <v>0</v>
      </c>
      <c r="H90" s="42">
        <v>0</v>
      </c>
      <c r="I90" s="68">
        <f t="shared" si="10"/>
        <v>-137.21216666666666</v>
      </c>
    </row>
    <row r="91" spans="1:9" ht="12.75">
      <c r="A91" s="38"/>
      <c r="B91" s="39" t="s">
        <v>157</v>
      </c>
      <c r="C91" s="43">
        <v>2525362.909865</v>
      </c>
      <c r="D91" s="43">
        <v>2050630.786766</v>
      </c>
      <c r="E91" s="42">
        <f>869697+175276</f>
        <v>1044973</v>
      </c>
      <c r="F91" s="42">
        <f>744540+136313</f>
        <v>880853</v>
      </c>
      <c r="G91" s="43">
        <v>683456</v>
      </c>
      <c r="H91" s="43">
        <v>169895</v>
      </c>
      <c r="I91" s="68">
        <f t="shared" si="10"/>
        <v>1225861.7827718332</v>
      </c>
    </row>
    <row r="92" spans="1:9" ht="25.5">
      <c r="A92" s="38"/>
      <c r="B92" s="39" t="s">
        <v>158</v>
      </c>
      <c r="C92" s="43">
        <v>1909021.531417</v>
      </c>
      <c r="D92" s="43">
        <v>892345.028217</v>
      </c>
      <c r="E92" s="42">
        <v>803037</v>
      </c>
      <c r="F92" s="42">
        <v>525757</v>
      </c>
      <c r="G92" s="43">
        <v>342239</v>
      </c>
      <c r="H92" s="43">
        <v>340474</v>
      </c>
      <c r="I92" s="68">
        <f t="shared" si="10"/>
        <v>802145.5932723334</v>
      </c>
    </row>
    <row r="93" spans="1:9" ht="12.75">
      <c r="A93" s="38">
        <v>2</v>
      </c>
      <c r="B93" s="31" t="s">
        <v>159</v>
      </c>
      <c r="C93" s="43">
        <v>0</v>
      </c>
      <c r="D93" s="43">
        <v>0</v>
      </c>
      <c r="E93" s="42">
        <v>96198</v>
      </c>
      <c r="F93" s="42">
        <v>91622</v>
      </c>
      <c r="G93" s="44">
        <v>64826</v>
      </c>
      <c r="H93" s="44">
        <v>92332</v>
      </c>
      <c r="I93" s="68">
        <f t="shared" si="10"/>
        <v>57496.333333333336</v>
      </c>
    </row>
    <row r="94" spans="1:9" ht="12.75">
      <c r="A94" s="38" t="s">
        <v>160</v>
      </c>
      <c r="B94" s="31" t="s">
        <v>161</v>
      </c>
      <c r="C94" s="43">
        <v>0</v>
      </c>
      <c r="D94" s="43">
        <v>35365.347535</v>
      </c>
      <c r="E94" s="42">
        <v>50614</v>
      </c>
      <c r="F94" s="42">
        <v>35950</v>
      </c>
      <c r="G94" s="45">
        <v>0</v>
      </c>
      <c r="H94" s="45">
        <v>0</v>
      </c>
      <c r="I94" s="68">
        <f t="shared" si="10"/>
        <v>20321.5579225</v>
      </c>
    </row>
    <row r="95" spans="1:9" s="58" customFormat="1" ht="13.5" thickBot="1">
      <c r="A95" s="64" t="s">
        <v>162</v>
      </c>
      <c r="B95" s="65" t="s">
        <v>163</v>
      </c>
      <c r="C95" s="57">
        <f aca="true" t="shared" si="17" ref="C95:H95">SUM(C86+C82)</f>
        <v>10773032.29586</v>
      </c>
      <c r="D95" s="57">
        <f t="shared" si="17"/>
        <v>8482035.850502</v>
      </c>
      <c r="E95" s="57">
        <f t="shared" si="17"/>
        <v>5966959</v>
      </c>
      <c r="F95" s="57">
        <f t="shared" si="17"/>
        <v>5425117</v>
      </c>
      <c r="G95" s="57">
        <f t="shared" si="17"/>
        <v>3609403</v>
      </c>
      <c r="H95" s="57">
        <f t="shared" si="17"/>
        <v>3897936</v>
      </c>
      <c r="I95" s="57">
        <f t="shared" si="10"/>
        <v>6359080.524393667</v>
      </c>
    </row>
    <row r="96" ht="12.75">
      <c r="I96" s="68"/>
    </row>
    <row r="97" ht="12.75">
      <c r="I97" s="68"/>
    </row>
    <row r="98" spans="2:9" ht="12.75">
      <c r="B98" s="27" t="s">
        <v>110</v>
      </c>
      <c r="C98" s="42">
        <f aca="true" t="shared" si="18" ref="C98:H98">C67+C68+C69-C83</f>
        <v>919058.4076860002</v>
      </c>
      <c r="D98" s="42">
        <f t="shared" si="18"/>
        <v>593899.0896700001</v>
      </c>
      <c r="E98" s="42">
        <f t="shared" si="18"/>
        <v>1502447</v>
      </c>
      <c r="F98" s="42">
        <f t="shared" si="18"/>
        <v>1472066</v>
      </c>
      <c r="G98" s="42">
        <f t="shared" si="18"/>
        <v>747241</v>
      </c>
      <c r="H98" s="42">
        <f t="shared" si="18"/>
        <v>303932</v>
      </c>
      <c r="I98" s="68">
        <f t="shared" si="10"/>
        <v>923107.2495593334</v>
      </c>
    </row>
    <row r="99" spans="2:7" ht="12.75">
      <c r="B99" s="27" t="s">
        <v>74</v>
      </c>
      <c r="C99" s="42">
        <f>C98-D98</f>
        <v>325159.3180160001</v>
      </c>
      <c r="D99" s="42">
        <f>D98-E98</f>
        <v>-908547.9103299999</v>
      </c>
      <c r="E99" s="42">
        <f>E98-F98</f>
        <v>30381</v>
      </c>
      <c r="F99" s="42">
        <f>F98-G98</f>
        <v>724825</v>
      </c>
      <c r="G99" s="42">
        <f>G98-H98</f>
        <v>443309</v>
      </c>
    </row>
    <row r="105" spans="1:9" s="82" customFormat="1" ht="12.75">
      <c r="A105" s="84" t="s">
        <v>107</v>
      </c>
      <c r="C105" s="81" t="s">
        <v>25</v>
      </c>
      <c r="D105" s="81" t="s">
        <v>26</v>
      </c>
      <c r="E105" s="81" t="s">
        <v>27</v>
      </c>
      <c r="F105" s="81" t="s">
        <v>28</v>
      </c>
      <c r="G105" s="81" t="s">
        <v>29</v>
      </c>
      <c r="H105" s="81" t="s">
        <v>30</v>
      </c>
      <c r="I105" s="82" t="s">
        <v>69</v>
      </c>
    </row>
    <row r="106" spans="3:9" s="82" customFormat="1" ht="13.5" thickBot="1">
      <c r="C106" s="51" t="s">
        <v>71</v>
      </c>
      <c r="D106" s="51" t="s">
        <v>71</v>
      </c>
      <c r="E106" s="51" t="s">
        <v>71</v>
      </c>
      <c r="F106" s="51" t="s">
        <v>71</v>
      </c>
      <c r="G106" s="51" t="s">
        <v>71</v>
      </c>
      <c r="H106" s="51" t="s">
        <v>71</v>
      </c>
      <c r="I106" s="82" t="s">
        <v>70</v>
      </c>
    </row>
    <row r="107" spans="1:9" s="82" customFormat="1" ht="13.5" thickBot="1">
      <c r="A107" s="54" t="s">
        <v>125</v>
      </c>
      <c r="B107" s="54" t="s">
        <v>87</v>
      </c>
      <c r="C107" s="51" t="s">
        <v>68</v>
      </c>
      <c r="D107" s="51" t="s">
        <v>68</v>
      </c>
      <c r="E107" s="51" t="s">
        <v>68</v>
      </c>
      <c r="F107" s="51" t="s">
        <v>68</v>
      </c>
      <c r="G107" s="51" t="s">
        <v>68</v>
      </c>
      <c r="H107" s="51" t="s">
        <v>68</v>
      </c>
      <c r="I107" s="51" t="s">
        <v>68</v>
      </c>
    </row>
    <row r="108" spans="1:9" ht="25.5">
      <c r="A108" s="38" t="s">
        <v>127</v>
      </c>
      <c r="B108" s="31" t="s">
        <v>88</v>
      </c>
      <c r="C108" s="34">
        <v>15752865.999425</v>
      </c>
      <c r="D108" s="46">
        <v>10613770.8908</v>
      </c>
      <c r="E108" s="42">
        <v>8208982</v>
      </c>
      <c r="F108" s="42">
        <v>6537964</v>
      </c>
      <c r="G108" s="43">
        <v>6619102</v>
      </c>
      <c r="H108" s="43">
        <v>5638784</v>
      </c>
      <c r="I108" s="42">
        <f>AVERAGE(C108:H108)</f>
        <v>8895244.8150375</v>
      </c>
    </row>
    <row r="109" spans="1:9" ht="25.5">
      <c r="A109" s="38" t="s">
        <v>134</v>
      </c>
      <c r="B109" s="31" t="s">
        <v>89</v>
      </c>
      <c r="C109" s="43">
        <v>5173657.870228</v>
      </c>
      <c r="D109" s="43">
        <v>3878709.197616</v>
      </c>
      <c r="E109" s="42">
        <v>2598013</v>
      </c>
      <c r="F109" s="42">
        <v>1701681</v>
      </c>
      <c r="G109" s="43">
        <v>1606470</v>
      </c>
      <c r="H109" s="43">
        <v>1258988</v>
      </c>
      <c r="I109" s="42">
        <f aca="true" t="shared" si="19" ref="I109:I132">AVERAGE(C109:H109)</f>
        <v>2702919.8446406666</v>
      </c>
    </row>
    <row r="110" spans="1:9" ht="12.75">
      <c r="A110" s="38">
        <v>1</v>
      </c>
      <c r="B110" s="31" t="s">
        <v>90</v>
      </c>
      <c r="C110" s="43">
        <v>448530.127237</v>
      </c>
      <c r="D110" s="43">
        <v>439936.099518</v>
      </c>
      <c r="E110" s="42">
        <v>264810</v>
      </c>
      <c r="F110" s="42">
        <v>257865</v>
      </c>
      <c r="G110" s="43">
        <v>74253</v>
      </c>
      <c r="H110" s="43">
        <v>55373</v>
      </c>
      <c r="I110" s="42">
        <f t="shared" si="19"/>
        <v>256794.5377925</v>
      </c>
    </row>
    <row r="111" spans="1:9" ht="12.75">
      <c r="A111" s="38">
        <v>2</v>
      </c>
      <c r="B111" s="31" t="s">
        <v>91</v>
      </c>
      <c r="C111" s="43">
        <v>-153198.613988</v>
      </c>
      <c r="D111" s="43">
        <v>-184827.894243</v>
      </c>
      <c r="E111" s="42">
        <v>-197621</v>
      </c>
      <c r="F111" s="42">
        <v>-25862</v>
      </c>
      <c r="G111" s="43">
        <v>-40002</v>
      </c>
      <c r="H111" s="43">
        <v>-19988</v>
      </c>
      <c r="I111" s="42">
        <f t="shared" si="19"/>
        <v>-103583.25137183334</v>
      </c>
    </row>
    <row r="112" spans="1:9" ht="12.75">
      <c r="A112" s="38">
        <v>3</v>
      </c>
      <c r="B112" s="31" t="s">
        <v>92</v>
      </c>
      <c r="C112" s="43">
        <v>-1438185.805872</v>
      </c>
      <c r="D112" s="43">
        <v>-1245476.02184</v>
      </c>
      <c r="E112" s="42">
        <v>-1052308</v>
      </c>
      <c r="F112" s="42">
        <v>-864363</v>
      </c>
      <c r="G112" s="43">
        <v>-899396</v>
      </c>
      <c r="H112" s="43">
        <v>-654102</v>
      </c>
      <c r="I112" s="42">
        <f t="shared" si="19"/>
        <v>-1025638.4712853334</v>
      </c>
    </row>
    <row r="113" spans="1:9" ht="12.75">
      <c r="A113" s="38">
        <v>5</v>
      </c>
      <c r="B113" s="31" t="s">
        <v>93</v>
      </c>
      <c r="C113" s="43">
        <v>-388147.124772</v>
      </c>
      <c r="D113" s="43">
        <v>-292942.132778</v>
      </c>
      <c r="E113" s="42">
        <v>-297804</v>
      </c>
      <c r="F113" s="42">
        <v>-204192</v>
      </c>
      <c r="G113" s="43">
        <v>-112888</v>
      </c>
      <c r="H113" s="43">
        <v>-80438</v>
      </c>
      <c r="I113" s="42">
        <f t="shared" si="19"/>
        <v>-229401.87625833333</v>
      </c>
    </row>
    <row r="114" spans="1:9" ht="25.5">
      <c r="A114" s="38" t="s">
        <v>134</v>
      </c>
      <c r="B114" s="31" t="s">
        <v>94</v>
      </c>
      <c r="C114" s="42">
        <f aca="true" t="shared" si="20" ref="C114:H114">SUM(C109:C113)</f>
        <v>3642656.4528329996</v>
      </c>
      <c r="D114" s="42">
        <f t="shared" si="20"/>
        <v>2595399.2482729997</v>
      </c>
      <c r="E114" s="42">
        <f t="shared" si="20"/>
        <v>1315090</v>
      </c>
      <c r="F114" s="42">
        <f t="shared" si="20"/>
        <v>865129</v>
      </c>
      <c r="G114" s="43">
        <f t="shared" si="20"/>
        <v>628437</v>
      </c>
      <c r="H114" s="43">
        <f t="shared" si="20"/>
        <v>559833</v>
      </c>
      <c r="I114" s="42">
        <f t="shared" si="19"/>
        <v>1601090.7835176664</v>
      </c>
    </row>
    <row r="115" spans="1:9" ht="12.75">
      <c r="A115" s="38">
        <v>1</v>
      </c>
      <c r="B115" s="31" t="s">
        <v>95</v>
      </c>
      <c r="C115" s="43">
        <v>982987.168616</v>
      </c>
      <c r="D115" s="43">
        <v>143030.620665</v>
      </c>
      <c r="E115" s="43">
        <v>136902</v>
      </c>
      <c r="F115" s="43">
        <v>197490</v>
      </c>
      <c r="G115" s="43">
        <v>107242</v>
      </c>
      <c r="H115" s="43">
        <v>45112</v>
      </c>
      <c r="I115" s="42">
        <f t="shared" si="19"/>
        <v>268793.96488016663</v>
      </c>
    </row>
    <row r="116" spans="1:9" ht="12.75">
      <c r="A116" s="38">
        <v>2</v>
      </c>
      <c r="B116" s="31" t="s">
        <v>96</v>
      </c>
      <c r="C116" s="43">
        <v>-374201.668313</v>
      </c>
      <c r="D116" s="43">
        <v>-7071.601396</v>
      </c>
      <c r="E116" s="43">
        <v>-6729</v>
      </c>
      <c r="F116" s="43">
        <v>-76700</v>
      </c>
      <c r="G116" s="43">
        <v>-1210</v>
      </c>
      <c r="H116" s="43">
        <v>-2345</v>
      </c>
      <c r="I116" s="42">
        <f t="shared" si="19"/>
        <v>-78042.87828483334</v>
      </c>
    </row>
    <row r="117" spans="1:9" ht="12.75">
      <c r="A117" s="38" t="s">
        <v>145</v>
      </c>
      <c r="B117" s="31" t="s">
        <v>97</v>
      </c>
      <c r="C117" s="42">
        <f aca="true" t="shared" si="21" ref="C117:H117">C115+C116</f>
        <v>608785.500303</v>
      </c>
      <c r="D117" s="42">
        <f t="shared" si="21"/>
        <v>135959.01926899998</v>
      </c>
      <c r="E117" s="42">
        <f t="shared" si="21"/>
        <v>130173</v>
      </c>
      <c r="F117" s="42">
        <f t="shared" si="21"/>
        <v>120790</v>
      </c>
      <c r="G117" s="43">
        <f t="shared" si="21"/>
        <v>106032</v>
      </c>
      <c r="H117" s="43">
        <f t="shared" si="21"/>
        <v>42767</v>
      </c>
      <c r="I117" s="42">
        <f t="shared" si="19"/>
        <v>190751.08659533333</v>
      </c>
    </row>
    <row r="118" spans="1:9" ht="25.5">
      <c r="A118" s="38">
        <v>1</v>
      </c>
      <c r="B118" s="31" t="s">
        <v>98</v>
      </c>
      <c r="C118" s="43">
        <v>-234.529528</v>
      </c>
      <c r="D118" s="66"/>
      <c r="E118" s="43">
        <v>-73950</v>
      </c>
      <c r="F118" s="43">
        <v>-30538</v>
      </c>
      <c r="G118" s="43">
        <v>0</v>
      </c>
      <c r="H118" s="43">
        <v>0</v>
      </c>
      <c r="I118" s="42">
        <f t="shared" si="19"/>
        <v>-20944.5059056</v>
      </c>
    </row>
    <row r="119" spans="1:9" ht="25.5">
      <c r="A119" s="38" t="s">
        <v>147</v>
      </c>
      <c r="B119" s="31" t="s">
        <v>99</v>
      </c>
      <c r="C119" s="42">
        <f aca="true" t="shared" si="22" ref="C119:H119">C114+C117+C118</f>
        <v>4251207.423607999</v>
      </c>
      <c r="D119" s="42">
        <f t="shared" si="22"/>
        <v>2731358.2675419995</v>
      </c>
      <c r="E119" s="42">
        <f t="shared" si="22"/>
        <v>1371313</v>
      </c>
      <c r="F119" s="42">
        <f t="shared" si="22"/>
        <v>955381</v>
      </c>
      <c r="G119" s="43">
        <f t="shared" si="22"/>
        <v>734469</v>
      </c>
      <c r="H119" s="43">
        <f t="shared" si="22"/>
        <v>602600</v>
      </c>
      <c r="I119" s="42">
        <f t="shared" si="19"/>
        <v>1774388.1151916664</v>
      </c>
    </row>
    <row r="120" spans="1:9" ht="25.5">
      <c r="A120" s="38">
        <v>1</v>
      </c>
      <c r="B120" s="31" t="s">
        <v>100</v>
      </c>
      <c r="C120" s="43">
        <v>-645058.588114</v>
      </c>
      <c r="D120" s="43">
        <v>-361536.490197</v>
      </c>
      <c r="E120" s="42">
        <v>-161874</v>
      </c>
      <c r="F120" s="42"/>
      <c r="G120" s="43">
        <v>0</v>
      </c>
      <c r="H120" s="43">
        <v>0</v>
      </c>
      <c r="I120" s="42">
        <f t="shared" si="19"/>
        <v>-233693.8156622</v>
      </c>
    </row>
    <row r="121" spans="1:9" ht="12.75">
      <c r="A121" s="38">
        <v>2</v>
      </c>
      <c r="B121" s="31" t="s">
        <v>101</v>
      </c>
      <c r="C121" s="43">
        <v>9344.103477</v>
      </c>
      <c r="D121" s="43">
        <v>6245.696829</v>
      </c>
      <c r="E121" s="42">
        <v>39259</v>
      </c>
      <c r="F121" s="42">
        <v>8017</v>
      </c>
      <c r="G121" s="43">
        <v>-2884</v>
      </c>
      <c r="H121" s="43">
        <v>2884</v>
      </c>
      <c r="I121" s="42">
        <f t="shared" si="19"/>
        <v>10477.633384333334</v>
      </c>
    </row>
    <row r="122" spans="1:9" ht="25.5">
      <c r="A122" s="38" t="s">
        <v>152</v>
      </c>
      <c r="B122" s="31" t="s">
        <v>102</v>
      </c>
      <c r="C122" s="42">
        <f aca="true" t="shared" si="23" ref="C122:H122">SUM(C119:C121)</f>
        <v>3615492.9389709993</v>
      </c>
      <c r="D122" s="42">
        <f t="shared" si="23"/>
        <v>2376067.4741739994</v>
      </c>
      <c r="E122" s="42">
        <f t="shared" si="23"/>
        <v>1248698</v>
      </c>
      <c r="F122" s="42">
        <f t="shared" si="23"/>
        <v>963398</v>
      </c>
      <c r="G122" s="43">
        <f t="shared" si="23"/>
        <v>731585</v>
      </c>
      <c r="H122" s="43">
        <f t="shared" si="23"/>
        <v>605484</v>
      </c>
      <c r="I122" s="42">
        <f t="shared" si="19"/>
        <v>1590120.9021908331</v>
      </c>
    </row>
    <row r="123" spans="1:9" ht="12.75">
      <c r="A123" s="38">
        <v>1</v>
      </c>
      <c r="B123" s="31" t="s">
        <v>161</v>
      </c>
      <c r="C123" s="43">
        <v>693.010209</v>
      </c>
      <c r="D123" s="43">
        <v>-374.62095</v>
      </c>
      <c r="E123" s="42">
        <v>1422</v>
      </c>
      <c r="F123" s="42">
        <v>50</v>
      </c>
      <c r="G123" s="43">
        <v>0</v>
      </c>
      <c r="H123" s="43">
        <v>0</v>
      </c>
      <c r="I123" s="42">
        <f t="shared" si="19"/>
        <v>298.39820983333334</v>
      </c>
    </row>
    <row r="124" spans="1:9" ht="25.5">
      <c r="A124" s="38">
        <v>2</v>
      </c>
      <c r="B124" s="31" t="s">
        <v>103</v>
      </c>
      <c r="C124" s="42">
        <f aca="true" t="shared" si="24" ref="C124:H124">C122+C123</f>
        <v>3616185.9491799995</v>
      </c>
      <c r="D124" s="42">
        <f t="shared" si="24"/>
        <v>2375692.8532239995</v>
      </c>
      <c r="E124" s="42">
        <f t="shared" si="24"/>
        <v>1250120</v>
      </c>
      <c r="F124" s="42">
        <f t="shared" si="24"/>
        <v>963448</v>
      </c>
      <c r="G124" s="43">
        <f t="shared" si="24"/>
        <v>731585</v>
      </c>
      <c r="H124" s="43">
        <f t="shared" si="24"/>
        <v>605484</v>
      </c>
      <c r="I124" s="42">
        <f t="shared" si="19"/>
        <v>1590419.3004006667</v>
      </c>
    </row>
    <row r="125" spans="1:9" ht="26.25" thickBot="1">
      <c r="A125" s="40" t="s">
        <v>160</v>
      </c>
      <c r="B125" s="41" t="s">
        <v>104</v>
      </c>
      <c r="C125" s="43">
        <v>10251</v>
      </c>
      <c r="D125" s="43">
        <v>6769</v>
      </c>
      <c r="E125" s="43">
        <v>7132</v>
      </c>
      <c r="F125" s="43">
        <v>5607</v>
      </c>
      <c r="G125" s="43">
        <v>4601</v>
      </c>
      <c r="H125" s="43">
        <v>3816</v>
      </c>
      <c r="I125" s="42">
        <f t="shared" si="19"/>
        <v>6362.666666666667</v>
      </c>
    </row>
    <row r="126" spans="7:9" ht="12.75">
      <c r="G126" s="43"/>
      <c r="H126" s="43"/>
      <c r="I126" s="42"/>
    </row>
    <row r="127" spans="7:9" ht="12.75">
      <c r="G127" s="43"/>
      <c r="H127" s="43"/>
      <c r="I127" s="42"/>
    </row>
    <row r="128" spans="2:9" ht="12.75">
      <c r="B128" s="27" t="s">
        <v>112</v>
      </c>
      <c r="C128" s="42">
        <f aca="true" t="shared" si="25" ref="C128:H128">C119+C129</f>
        <v>4257378.977566999</v>
      </c>
      <c r="D128" s="42">
        <f t="shared" si="25"/>
        <v>2738013.1453839997</v>
      </c>
      <c r="E128" s="42">
        <f t="shared" si="25"/>
        <v>1398284</v>
      </c>
      <c r="F128" s="42">
        <f t="shared" si="25"/>
        <v>967048</v>
      </c>
      <c r="G128" s="43">
        <f t="shared" si="25"/>
        <v>713277</v>
      </c>
      <c r="H128" s="43">
        <f t="shared" si="25"/>
        <v>592570</v>
      </c>
      <c r="I128" s="42">
        <f t="shared" si="19"/>
        <v>1777761.8538251666</v>
      </c>
    </row>
    <row r="129" spans="2:9" ht="12.75">
      <c r="B129" s="27" t="s">
        <v>111</v>
      </c>
      <c r="C129" s="43">
        <v>6171.553959</v>
      </c>
      <c r="D129" s="43">
        <v>6654.877842</v>
      </c>
      <c r="E129" s="42">
        <v>26971</v>
      </c>
      <c r="F129" s="42">
        <v>11667</v>
      </c>
      <c r="G129" s="43">
        <v>-21192</v>
      </c>
      <c r="H129" s="43">
        <v>-10030</v>
      </c>
      <c r="I129" s="42">
        <f t="shared" si="19"/>
        <v>3373.7386334999997</v>
      </c>
    </row>
    <row r="130" spans="2:9" ht="12.75">
      <c r="B130" s="27" t="s">
        <v>113</v>
      </c>
      <c r="C130" s="42">
        <f aca="true" t="shared" si="26" ref="C130:H130">C119</f>
        <v>4251207.423607999</v>
      </c>
      <c r="D130" s="42">
        <f t="shared" si="26"/>
        <v>2731358.2675419995</v>
      </c>
      <c r="E130" s="42">
        <f t="shared" si="26"/>
        <v>1371313</v>
      </c>
      <c r="F130" s="42">
        <f t="shared" si="26"/>
        <v>955381</v>
      </c>
      <c r="G130" s="43">
        <f t="shared" si="26"/>
        <v>734469</v>
      </c>
      <c r="H130" s="43">
        <f t="shared" si="26"/>
        <v>602600</v>
      </c>
      <c r="I130" s="42">
        <f t="shared" si="19"/>
        <v>1774388.1151916664</v>
      </c>
    </row>
    <row r="131" spans="2:9" ht="12.75">
      <c r="B131" s="27" t="s">
        <v>114</v>
      </c>
      <c r="C131" s="42">
        <f aca="true" t="shared" si="27" ref="C131:H131">C130-C122</f>
        <v>635714.4846370001</v>
      </c>
      <c r="D131" s="42">
        <f t="shared" si="27"/>
        <v>355290.7933680001</v>
      </c>
      <c r="E131" s="42">
        <f t="shared" si="27"/>
        <v>122615</v>
      </c>
      <c r="F131" s="42">
        <f t="shared" si="27"/>
        <v>-8017</v>
      </c>
      <c r="G131" s="43">
        <f t="shared" si="27"/>
        <v>2884</v>
      </c>
      <c r="H131" s="43">
        <f t="shared" si="27"/>
        <v>-2884</v>
      </c>
      <c r="I131" s="42">
        <f t="shared" si="19"/>
        <v>184267.21300083338</v>
      </c>
    </row>
    <row r="132" spans="2:9" s="47" customFormat="1" ht="12.75">
      <c r="B132" s="47" t="s">
        <v>42</v>
      </c>
      <c r="C132" s="48">
        <v>290130.555884</v>
      </c>
      <c r="D132" s="48">
        <v>234078.211663</v>
      </c>
      <c r="E132" s="48">
        <v>178430</v>
      </c>
      <c r="F132" s="48">
        <v>130772</v>
      </c>
      <c r="G132" s="67">
        <v>101225</v>
      </c>
      <c r="H132" s="67">
        <v>77636</v>
      </c>
      <c r="I132" s="48">
        <f t="shared" si="19"/>
        <v>168711.96125783332</v>
      </c>
    </row>
    <row r="134" spans="2:9" ht="12.75">
      <c r="B134" s="53" t="s">
        <v>210</v>
      </c>
      <c r="C134" s="44">
        <f>C135+C136-C137-C138</f>
        <v>1741855</v>
      </c>
      <c r="D134" s="44">
        <f aca="true" t="shared" si="28" ref="D134:I134">D135+D136-D137-D138</f>
        <v>2780654</v>
      </c>
      <c r="E134" s="44">
        <f t="shared" si="28"/>
        <v>629405</v>
      </c>
      <c r="F134" s="44">
        <f t="shared" si="28"/>
        <v>748615</v>
      </c>
      <c r="G134" s="44">
        <f t="shared" si="28"/>
        <v>738950</v>
      </c>
      <c r="H134" s="44">
        <f t="shared" si="28"/>
        <v>274116</v>
      </c>
      <c r="I134" s="44">
        <f t="shared" si="28"/>
        <v>1152265.8333333333</v>
      </c>
    </row>
    <row r="135" spans="2:9" ht="12.75">
      <c r="B135" s="27" t="s">
        <v>203</v>
      </c>
      <c r="C135" s="44">
        <v>1432288</v>
      </c>
      <c r="D135" s="44">
        <v>654817</v>
      </c>
      <c r="E135" s="44">
        <v>445062</v>
      </c>
      <c r="F135" s="44">
        <v>743965</v>
      </c>
      <c r="G135" s="44">
        <v>609510</v>
      </c>
      <c r="H135" s="44">
        <v>242088</v>
      </c>
      <c r="I135" s="44">
        <f>AVERAGE(C135:H135)</f>
        <v>687955</v>
      </c>
    </row>
    <row r="136" spans="2:9" ht="12.75">
      <c r="B136" s="27" t="s">
        <v>0</v>
      </c>
      <c r="C136" s="44">
        <v>309567</v>
      </c>
      <c r="D136" s="44">
        <v>2125837</v>
      </c>
      <c r="E136" s="44">
        <v>184343</v>
      </c>
      <c r="F136" s="44">
        <v>4650</v>
      </c>
      <c r="G136" s="44">
        <v>129440</v>
      </c>
      <c r="H136" s="44">
        <v>32028</v>
      </c>
      <c r="I136" s="44">
        <f>AVERAGE(C136:H136)</f>
        <v>464310.8333333333</v>
      </c>
    </row>
    <row r="137" spans="2:9" ht="12.75">
      <c r="B137" s="27" t="s">
        <v>207</v>
      </c>
      <c r="C137" s="44"/>
      <c r="D137" s="44"/>
      <c r="E137" s="44"/>
      <c r="F137" s="44"/>
      <c r="G137" s="44"/>
      <c r="H137" s="44"/>
      <c r="I137" s="44"/>
    </row>
    <row r="138" spans="2:9" ht="12.75">
      <c r="B138" s="27" t="s">
        <v>209</v>
      </c>
      <c r="C138" s="44"/>
      <c r="D138" s="44"/>
      <c r="E138" s="44"/>
      <c r="F138" s="44"/>
      <c r="G138" s="44"/>
      <c r="H138" s="44"/>
      <c r="I138" s="44"/>
    </row>
    <row r="140" ht="12.75">
      <c r="A140" s="27" t="s">
        <v>72</v>
      </c>
    </row>
    <row r="141" spans="1:9" ht="25.5">
      <c r="A141" s="31" t="s">
        <v>115</v>
      </c>
      <c r="C141" s="45">
        <f aca="true" t="shared" si="29" ref="C141:I141">C64/C83</f>
        <v>2.2381003288295305</v>
      </c>
      <c r="D141" s="45">
        <f t="shared" si="29"/>
        <v>2.9219223688270684</v>
      </c>
      <c r="E141" s="45">
        <f t="shared" si="29"/>
        <v>3.2777361897456254</v>
      </c>
      <c r="F141" s="45">
        <f t="shared" si="29"/>
        <v>3.404621168534655</v>
      </c>
      <c r="G141" s="45">
        <f t="shared" si="29"/>
        <v>2.541473536806594</v>
      </c>
      <c r="H141" s="45">
        <f t="shared" si="29"/>
        <v>1.5236334811289873</v>
      </c>
      <c r="I141" s="45">
        <f t="shared" si="29"/>
        <v>2.5150751413156565</v>
      </c>
    </row>
    <row r="142" spans="1:9" ht="25.5">
      <c r="A142" s="31" t="s">
        <v>116</v>
      </c>
      <c r="C142" s="45">
        <f aca="true" t="shared" si="30" ref="C142:I142">(C64-C68)/C83</f>
        <v>1.3491236411899092</v>
      </c>
      <c r="D142" s="45">
        <f t="shared" si="30"/>
        <v>2.165805584651371</v>
      </c>
      <c r="E142" s="45">
        <f t="shared" si="30"/>
        <v>1.4521954710632985</v>
      </c>
      <c r="F142" s="45">
        <f t="shared" si="30"/>
        <v>1.6098481074229904</v>
      </c>
      <c r="G142" s="45">
        <f t="shared" si="30"/>
        <v>1.3119442411126316</v>
      </c>
      <c r="H142" s="45">
        <f t="shared" si="30"/>
        <v>0.8388934510042528</v>
      </c>
      <c r="I142" s="45">
        <f t="shared" si="30"/>
        <v>1.4560912375919195</v>
      </c>
    </row>
    <row r="143" spans="1:9" ht="12.75">
      <c r="A143" s="31"/>
      <c r="C143" s="45"/>
      <c r="D143" s="45"/>
      <c r="E143" s="45"/>
      <c r="F143" s="45"/>
      <c r="G143" s="45"/>
      <c r="H143" s="45"/>
      <c r="I143" s="45"/>
    </row>
    <row r="144" spans="1:9" ht="25.5">
      <c r="A144" s="31" t="s">
        <v>80</v>
      </c>
      <c r="C144" s="45">
        <f aca="true" t="shared" si="31" ref="C144:I144">(C132+C122)/(C83+C84)</f>
        <v>1.3905965486945138</v>
      </c>
      <c r="D144" s="45">
        <f t="shared" si="31"/>
        <v>1.3108432338322615</v>
      </c>
      <c r="E144" s="45">
        <f t="shared" si="31"/>
        <v>1.2362165982924935</v>
      </c>
      <c r="F144" s="45">
        <f t="shared" si="31"/>
        <v>1.0195111951771754</v>
      </c>
      <c r="G144" s="45">
        <f t="shared" si="31"/>
        <v>0.9521473935735396</v>
      </c>
      <c r="H144" s="45">
        <f t="shared" si="31"/>
        <v>0.41375684577636346</v>
      </c>
      <c r="I144" s="45">
        <f t="shared" si="31"/>
        <v>1.1046630656889416</v>
      </c>
    </row>
    <row r="145" spans="1:9" ht="25.5">
      <c r="A145" s="31" t="s">
        <v>77</v>
      </c>
      <c r="C145" s="45">
        <f aca="true" t="shared" si="32" ref="C145:I145">C122/C108</f>
        <v>0.22951334310232624</v>
      </c>
      <c r="D145" s="45">
        <f t="shared" si="32"/>
        <v>0.22386647484859232</v>
      </c>
      <c r="E145" s="45">
        <f t="shared" si="32"/>
        <v>0.15211362383301608</v>
      </c>
      <c r="F145" s="45">
        <f t="shared" si="32"/>
        <v>0.14735443633522607</v>
      </c>
      <c r="G145" s="45">
        <f t="shared" si="32"/>
        <v>0.11052632215064823</v>
      </c>
      <c r="H145" s="45">
        <f t="shared" si="32"/>
        <v>0.10737847025174221</v>
      </c>
      <c r="I145" s="45">
        <f t="shared" si="32"/>
        <v>0.17876078008586316</v>
      </c>
    </row>
    <row r="146" spans="1:9" ht="51">
      <c r="A146" s="31" t="s">
        <v>78</v>
      </c>
      <c r="C146" s="45">
        <f aca="true" t="shared" si="33" ref="C146:I146">C122/C87</f>
        <v>0.45395463922489265</v>
      </c>
      <c r="D146" s="45">
        <f t="shared" si="33"/>
        <v>0.3680701457266593</v>
      </c>
      <c r="E146" s="45">
        <f t="shared" si="33"/>
        <v>0.2676327208155663</v>
      </c>
      <c r="F146" s="45">
        <f t="shared" si="33"/>
        <v>0.2280601707022322</v>
      </c>
      <c r="G146" s="45">
        <f t="shared" si="33"/>
        <v>0.2740109037301604</v>
      </c>
      <c r="H146" s="45">
        <f t="shared" si="33"/>
        <v>0.28102104070109063</v>
      </c>
      <c r="I146" s="45">
        <f t="shared" si="33"/>
        <v>0.3391119812624535</v>
      </c>
    </row>
    <row r="147" spans="1:9" ht="38.25">
      <c r="A147" s="31" t="s">
        <v>79</v>
      </c>
      <c r="C147" s="45">
        <f aca="true" t="shared" si="34" ref="C147:I147">(C128/(C98+C70))</f>
        <v>0.7375548553428735</v>
      </c>
      <c r="D147" s="45">
        <f t="shared" si="34"/>
        <v>0.6833455859953407</v>
      </c>
      <c r="E147" s="45">
        <f t="shared" si="34"/>
        <v>0.3265644526683982</v>
      </c>
      <c r="F147" s="45">
        <f t="shared" si="34"/>
        <v>0.25999716087513874</v>
      </c>
      <c r="G147" s="45">
        <f t="shared" si="34"/>
        <v>0.302203619696702</v>
      </c>
      <c r="H147" s="45">
        <f t="shared" si="34"/>
        <v>0.3300506686287277</v>
      </c>
      <c r="I147" s="45">
        <f t="shared" si="34"/>
        <v>0.48625947585311063</v>
      </c>
    </row>
    <row r="148" spans="1:9" ht="25.5">
      <c r="A148" s="31" t="s">
        <v>117</v>
      </c>
      <c r="C148" s="45">
        <f aca="true" t="shared" si="35" ref="C148:I148">C122/C95</f>
        <v>0.3356058758275892</v>
      </c>
      <c r="D148" s="45">
        <f t="shared" si="35"/>
        <v>0.2801293835646043</v>
      </c>
      <c r="E148" s="45">
        <f t="shared" si="35"/>
        <v>0.20926874141417764</v>
      </c>
      <c r="F148" s="45">
        <f t="shared" si="35"/>
        <v>0.17758105493393045</v>
      </c>
      <c r="G148" s="45">
        <f t="shared" si="35"/>
        <v>0.20268864407770482</v>
      </c>
      <c r="H148" s="45">
        <f t="shared" si="35"/>
        <v>0.1553345154974325</v>
      </c>
      <c r="I148" s="45">
        <f t="shared" si="35"/>
        <v>0.25005516066215405</v>
      </c>
    </row>
    <row r="149" spans="1:9" ht="12.75">
      <c r="A149" s="31" t="s">
        <v>118</v>
      </c>
      <c r="C149" s="45">
        <f aca="true" t="shared" si="36" ref="C149:I149">C128/C108</f>
        <v>0.27026059751428083</v>
      </c>
      <c r="D149" s="45">
        <f t="shared" si="36"/>
        <v>0.257967990222712</v>
      </c>
      <c r="E149" s="45">
        <f t="shared" si="36"/>
        <v>0.17033585894085285</v>
      </c>
      <c r="F149" s="45">
        <f t="shared" si="36"/>
        <v>0.14791271411099846</v>
      </c>
      <c r="G149" s="45">
        <f t="shared" si="36"/>
        <v>0.10776038804055293</v>
      </c>
      <c r="H149" s="45">
        <f t="shared" si="36"/>
        <v>0.1050882601638935</v>
      </c>
      <c r="I149" s="45">
        <f t="shared" si="36"/>
        <v>0.1998553036808883</v>
      </c>
    </row>
    <row r="150" spans="1:9" ht="12.75">
      <c r="A150" s="31"/>
      <c r="C150" s="45"/>
      <c r="D150" s="45"/>
      <c r="E150" s="45"/>
      <c r="F150" s="45"/>
      <c r="G150" s="45"/>
      <c r="H150" s="45"/>
      <c r="I150" s="45"/>
    </row>
    <row r="151" spans="1:9" ht="15.75">
      <c r="A151" s="96" t="s">
        <v>212</v>
      </c>
      <c r="B151" s="4"/>
      <c r="C151" s="4"/>
      <c r="D151" s="4"/>
      <c r="E151" s="4"/>
      <c r="F151" s="4"/>
      <c r="G151" s="45"/>
      <c r="H151" s="45"/>
      <c r="I151" s="45"/>
    </row>
    <row r="152" spans="1:9" ht="15.75">
      <c r="A152" s="88" t="s">
        <v>213</v>
      </c>
      <c r="B152" s="4"/>
      <c r="C152" s="4"/>
      <c r="D152" s="4"/>
      <c r="E152" s="4"/>
      <c r="F152" s="4"/>
      <c r="G152" s="45"/>
      <c r="H152" s="45"/>
      <c r="I152" s="45"/>
    </row>
    <row r="153" spans="1:9" ht="15.75">
      <c r="A153" s="88" t="s">
        <v>259</v>
      </c>
      <c r="B153" s="109">
        <v>38736</v>
      </c>
      <c r="C153" s="4"/>
      <c r="D153" s="4"/>
      <c r="E153" s="4"/>
      <c r="F153" s="4"/>
      <c r="G153" s="45"/>
      <c r="H153" s="45"/>
      <c r="I153" s="45"/>
    </row>
    <row r="154" spans="1:9" ht="31.5">
      <c r="A154" s="5" t="s">
        <v>256</v>
      </c>
      <c r="B154" s="45">
        <f>B16</f>
        <v>555966110</v>
      </c>
      <c r="C154" s="4"/>
      <c r="D154" s="4"/>
      <c r="E154" s="4"/>
      <c r="F154" s="4"/>
      <c r="G154" s="45"/>
      <c r="H154" s="45"/>
      <c r="I154" s="45"/>
    </row>
    <row r="155" spans="1:9" ht="15.75">
      <c r="A155" s="5" t="s">
        <v>258</v>
      </c>
      <c r="B155" s="45">
        <v>555966110</v>
      </c>
      <c r="C155" s="4"/>
      <c r="D155" s="4"/>
      <c r="E155" s="4"/>
      <c r="F155" s="4"/>
      <c r="G155" s="45"/>
      <c r="H155" s="45"/>
      <c r="I155" s="45"/>
    </row>
    <row r="156" spans="1:9" ht="15.75">
      <c r="A156" s="5" t="s">
        <v>257</v>
      </c>
      <c r="B156" s="45">
        <v>50870.9</v>
      </c>
      <c r="C156" s="4"/>
      <c r="D156" s="4"/>
      <c r="E156" s="4"/>
      <c r="F156" s="4"/>
      <c r="G156" s="45"/>
      <c r="H156" s="45"/>
      <c r="I156" s="45"/>
    </row>
    <row r="157" spans="1:9" ht="15.75">
      <c r="A157" s="6"/>
      <c r="B157" s="45"/>
      <c r="C157" s="4"/>
      <c r="D157" s="4"/>
      <c r="E157" s="4"/>
      <c r="F157" s="4"/>
      <c r="G157" s="45"/>
      <c r="H157" s="45"/>
      <c r="I157" s="45"/>
    </row>
    <row r="158" spans="1:9" ht="15.75">
      <c r="A158" s="3" t="s">
        <v>227</v>
      </c>
      <c r="B158" s="109">
        <v>40988</v>
      </c>
      <c r="C158" s="4"/>
      <c r="D158" s="4"/>
      <c r="E158" s="4"/>
      <c r="F158" s="4"/>
      <c r="G158" s="45"/>
      <c r="H158" s="45"/>
      <c r="I158" s="45"/>
    </row>
    <row r="159" spans="1:9" ht="15.75">
      <c r="A159" s="5" t="s">
        <v>228</v>
      </c>
      <c r="B159" s="43">
        <v>91000</v>
      </c>
      <c r="C159" s="4"/>
      <c r="D159" s="4"/>
      <c r="E159" s="4"/>
      <c r="F159" s="4"/>
      <c r="G159" s="45"/>
      <c r="H159" s="45"/>
      <c r="I159" s="45"/>
    </row>
    <row r="160" spans="1:9" ht="31.5">
      <c r="A160" s="5" t="s">
        <v>230</v>
      </c>
      <c r="B160" s="43">
        <v>98000</v>
      </c>
      <c r="C160" s="4"/>
      <c r="D160" s="4"/>
      <c r="E160" s="4"/>
      <c r="F160" s="4"/>
      <c r="G160" s="45"/>
      <c r="H160" s="45"/>
      <c r="I160" s="45"/>
    </row>
    <row r="161" spans="1:9" ht="31.5">
      <c r="A161" s="5" t="s">
        <v>229</v>
      </c>
      <c r="B161" s="43">
        <v>58100</v>
      </c>
      <c r="C161" s="4"/>
      <c r="D161" s="4"/>
      <c r="E161" s="4"/>
      <c r="F161" s="4"/>
      <c r="G161" s="45"/>
      <c r="H161" s="45"/>
      <c r="I161" s="45"/>
    </row>
    <row r="162" spans="1:9" ht="15.75">
      <c r="A162" s="12"/>
      <c r="B162" s="4"/>
      <c r="C162" s="4"/>
      <c r="D162" s="4"/>
      <c r="E162" s="4"/>
      <c r="F162" s="4"/>
      <c r="G162" s="45"/>
      <c r="H162" s="45"/>
      <c r="I162" s="45"/>
    </row>
    <row r="163" spans="1:9" ht="15.75">
      <c r="A163" s="96" t="s">
        <v>232</v>
      </c>
      <c r="B163" s="4" t="s">
        <v>105</v>
      </c>
      <c r="C163" s="4" t="s">
        <v>105</v>
      </c>
      <c r="D163" s="4" t="s">
        <v>105</v>
      </c>
      <c r="E163" s="4" t="s">
        <v>105</v>
      </c>
      <c r="F163" s="4" t="s">
        <v>105</v>
      </c>
      <c r="G163" s="45"/>
      <c r="H163" s="45"/>
      <c r="I163" s="45"/>
    </row>
    <row r="164" spans="1:9" ht="15.75">
      <c r="A164" s="88" t="s">
        <v>214</v>
      </c>
      <c r="B164" s="4"/>
      <c r="C164" s="4"/>
      <c r="D164" s="4"/>
      <c r="E164" s="4"/>
      <c r="F164" s="4"/>
      <c r="G164" s="45"/>
      <c r="H164" s="45"/>
      <c r="I164" s="45"/>
    </row>
    <row r="165" spans="1:9" ht="15.75">
      <c r="A165" s="88" t="s">
        <v>215</v>
      </c>
      <c r="B165" s="4"/>
      <c r="C165" s="4"/>
      <c r="D165" s="4"/>
      <c r="E165" s="4"/>
      <c r="F165" s="4"/>
      <c r="G165" s="45"/>
      <c r="H165" s="45"/>
      <c r="I165" s="45"/>
    </row>
    <row r="166" spans="1:9" ht="15.75">
      <c r="A166" s="88" t="s">
        <v>216</v>
      </c>
      <c r="B166" s="4"/>
      <c r="C166" s="4"/>
      <c r="D166" s="4"/>
      <c r="E166" s="4"/>
      <c r="F166" s="4"/>
      <c r="G166" s="45"/>
      <c r="H166" s="45"/>
      <c r="I166" s="45"/>
    </row>
    <row r="167" spans="1:9" ht="15.75">
      <c r="A167" s="88" t="s">
        <v>217</v>
      </c>
      <c r="B167" s="4"/>
      <c r="C167" s="4"/>
      <c r="D167" s="4"/>
      <c r="E167" s="4"/>
      <c r="F167" s="4"/>
      <c r="G167" s="45"/>
      <c r="H167" s="45"/>
      <c r="I167" s="45"/>
    </row>
    <row r="168" spans="1:9" ht="15.75">
      <c r="A168" s="88" t="s">
        <v>218</v>
      </c>
      <c r="B168" s="4"/>
      <c r="C168" s="4"/>
      <c r="D168" s="4"/>
      <c r="E168" s="4"/>
      <c r="F168" s="4"/>
      <c r="G168" s="45"/>
      <c r="H168" s="45"/>
      <c r="I168" s="45"/>
    </row>
    <row r="169" spans="1:9" ht="15.75">
      <c r="A169" s="88" t="s">
        <v>219</v>
      </c>
      <c r="B169" s="4"/>
      <c r="C169" s="4"/>
      <c r="D169" s="4"/>
      <c r="E169" s="4"/>
      <c r="F169" s="4"/>
      <c r="G169" s="45"/>
      <c r="H169" s="45"/>
      <c r="I169" s="45"/>
    </row>
    <row r="170" spans="1:9" ht="15.75">
      <c r="A170" s="88" t="s">
        <v>220</v>
      </c>
      <c r="B170" s="4"/>
      <c r="C170" s="4"/>
      <c r="D170" s="4"/>
      <c r="E170" s="4"/>
      <c r="F170" s="4"/>
      <c r="G170" s="45"/>
      <c r="H170" s="45"/>
      <c r="I170" s="45"/>
    </row>
    <row r="171" spans="1:9" ht="15.75">
      <c r="A171" s="88" t="s">
        <v>221</v>
      </c>
      <c r="B171" s="4"/>
      <c r="C171" s="4"/>
      <c r="D171" s="4"/>
      <c r="E171" s="4"/>
      <c r="F171" s="4"/>
      <c r="G171" s="45"/>
      <c r="H171" s="45"/>
      <c r="I171" s="45"/>
    </row>
    <row r="172" spans="1:9" ht="15.75">
      <c r="A172" s="88" t="s">
        <v>222</v>
      </c>
      <c r="B172" s="4"/>
      <c r="C172" s="4"/>
      <c r="D172" s="4"/>
      <c r="E172" s="4"/>
      <c r="F172" s="4"/>
      <c r="G172" s="45"/>
      <c r="H172" s="45"/>
      <c r="I172" s="45"/>
    </row>
    <row r="173" spans="1:9" ht="15.75">
      <c r="A173" s="88" t="s">
        <v>223</v>
      </c>
      <c r="B173" s="4"/>
      <c r="C173" s="4"/>
      <c r="D173" s="4"/>
      <c r="E173" s="4"/>
      <c r="F173" s="4"/>
      <c r="G173" s="45"/>
      <c r="H173" s="45"/>
      <c r="I173" s="45"/>
    </row>
    <row r="174" spans="1:9" ht="15.75">
      <c r="A174" s="88" t="s">
        <v>224</v>
      </c>
      <c r="B174" s="4"/>
      <c r="C174" s="4"/>
      <c r="D174" s="4"/>
      <c r="E174" s="4"/>
      <c r="F174" s="4"/>
      <c r="G174" s="45"/>
      <c r="H174" s="45"/>
      <c r="I174" s="45"/>
    </row>
    <row r="175" spans="1:9" ht="15.75">
      <c r="A175" s="88" t="s">
        <v>225</v>
      </c>
      <c r="B175" s="4"/>
      <c r="C175" s="4"/>
      <c r="D175" s="4"/>
      <c r="E175" s="4"/>
      <c r="F175" s="4"/>
      <c r="G175" s="45"/>
      <c r="H175" s="45"/>
      <c r="I175" s="45"/>
    </row>
    <row r="176" spans="1:9" ht="15.75">
      <c r="A176" s="88"/>
      <c r="B176" s="4"/>
      <c r="C176" s="4"/>
      <c r="D176" s="4"/>
      <c r="E176" s="4"/>
      <c r="F176" s="4"/>
      <c r="G176" s="45"/>
      <c r="H176" s="45"/>
      <c r="I176" s="45"/>
    </row>
    <row r="177" spans="1:9" ht="15.75">
      <c r="A177" s="97" t="s">
        <v>233</v>
      </c>
      <c r="B177" s="4"/>
      <c r="C177" s="4"/>
      <c r="D177" s="4"/>
      <c r="E177" s="4"/>
      <c r="F177" s="4"/>
      <c r="G177" s="45"/>
      <c r="H177" s="45"/>
      <c r="I177" s="45"/>
    </row>
    <row r="178" spans="1:9" ht="15.75">
      <c r="A178" s="5" t="s">
        <v>247</v>
      </c>
      <c r="B178" s="3" t="s">
        <v>234</v>
      </c>
      <c r="C178" s="4"/>
      <c r="D178" s="4"/>
      <c r="E178" s="4"/>
      <c r="F178" s="4"/>
      <c r="G178" s="45"/>
      <c r="H178" s="45"/>
      <c r="I178" s="45"/>
    </row>
    <row r="179" spans="1:9" ht="15.75">
      <c r="A179" s="5" t="s">
        <v>235</v>
      </c>
      <c r="B179" s="4"/>
      <c r="C179" s="4"/>
      <c r="D179" s="4"/>
      <c r="E179" s="4"/>
      <c r="F179" s="4"/>
      <c r="G179" s="45"/>
      <c r="H179" s="45"/>
      <c r="I179" s="45"/>
    </row>
    <row r="180" spans="1:9" ht="15.75">
      <c r="A180" s="5" t="s">
        <v>236</v>
      </c>
      <c r="B180" s="4"/>
      <c r="C180" s="4"/>
      <c r="D180" s="4"/>
      <c r="E180" s="4"/>
      <c r="F180" s="4"/>
      <c r="G180" s="45"/>
      <c r="H180" s="45"/>
      <c r="I180" s="45"/>
    </row>
    <row r="181" spans="1:9" ht="15.75">
      <c r="A181" s="5" t="s">
        <v>237</v>
      </c>
      <c r="B181" s="4"/>
      <c r="C181" s="4"/>
      <c r="D181" s="4"/>
      <c r="E181" s="4"/>
      <c r="F181" s="4"/>
      <c r="G181" s="45"/>
      <c r="H181" s="45"/>
      <c r="I181" s="45"/>
    </row>
    <row r="182" spans="1:9" ht="15.75">
      <c r="A182" s="3"/>
      <c r="B182" s="4"/>
      <c r="C182" s="4"/>
      <c r="D182" s="4"/>
      <c r="E182" s="4"/>
      <c r="F182" s="4"/>
      <c r="G182" s="45"/>
      <c r="H182" s="45"/>
      <c r="I182" s="45"/>
    </row>
    <row r="183" spans="1:9" ht="15.75">
      <c r="A183" s="91" t="s">
        <v>249</v>
      </c>
      <c r="B183" s="4"/>
      <c r="C183" s="4"/>
      <c r="D183" s="4"/>
      <c r="E183" s="4"/>
      <c r="F183" s="4"/>
      <c r="G183" s="45"/>
      <c r="H183" s="45"/>
      <c r="I183" s="45"/>
    </row>
    <row r="184" spans="1:9" ht="15.75">
      <c r="A184" s="6"/>
      <c r="B184" s="4" t="s">
        <v>105</v>
      </c>
      <c r="C184" s="4" t="s">
        <v>105</v>
      </c>
      <c r="D184" s="4" t="s">
        <v>105</v>
      </c>
      <c r="E184" s="4" t="s">
        <v>105</v>
      </c>
      <c r="F184" s="4" t="s">
        <v>105</v>
      </c>
      <c r="G184" s="45"/>
      <c r="H184" s="45"/>
      <c r="I184" s="45"/>
    </row>
    <row r="185" spans="1:9" ht="15.75">
      <c r="A185" s="88" t="s">
        <v>238</v>
      </c>
      <c r="B185" s="4"/>
      <c r="C185" s="4"/>
      <c r="D185" s="4"/>
      <c r="E185" s="4"/>
      <c r="F185" s="4"/>
      <c r="G185" s="45"/>
      <c r="H185" s="45"/>
      <c r="I185" s="45"/>
    </row>
    <row r="186" spans="1:9" ht="31.5">
      <c r="A186" s="88" t="s">
        <v>239</v>
      </c>
      <c r="B186" s="4"/>
      <c r="C186" s="4"/>
      <c r="D186" s="4"/>
      <c r="E186" s="4"/>
      <c r="F186" s="4"/>
      <c r="G186" s="45"/>
      <c r="H186" s="45"/>
      <c r="I186" s="45"/>
    </row>
    <row r="187" spans="1:9" ht="31.5">
      <c r="A187" s="88" t="s">
        <v>240</v>
      </c>
      <c r="B187" s="4"/>
      <c r="C187" s="4"/>
      <c r="D187" s="4"/>
      <c r="E187" s="4"/>
      <c r="F187" s="4"/>
      <c r="G187" s="45"/>
      <c r="H187" s="45"/>
      <c r="I187" s="45"/>
    </row>
    <row r="188" spans="1:9" ht="31.5">
      <c r="A188" s="88" t="s">
        <v>241</v>
      </c>
      <c r="B188" s="4"/>
      <c r="C188" s="4"/>
      <c r="D188" s="4"/>
      <c r="E188" s="4"/>
      <c r="F188" s="4"/>
      <c r="G188" s="45"/>
      <c r="H188" s="45"/>
      <c r="I188" s="45"/>
    </row>
    <row r="189" spans="1:9" ht="15.75">
      <c r="A189" s="88" t="s">
        <v>242</v>
      </c>
      <c r="B189" s="4"/>
      <c r="C189" s="4"/>
      <c r="D189" s="4"/>
      <c r="E189" s="4"/>
      <c r="F189" s="4"/>
      <c r="G189" s="45"/>
      <c r="H189" s="45"/>
      <c r="I189" s="45"/>
    </row>
    <row r="190" spans="1:9" ht="15.75">
      <c r="A190" s="88" t="s">
        <v>251</v>
      </c>
      <c r="B190" s="4"/>
      <c r="C190" s="4"/>
      <c r="D190" s="4"/>
      <c r="E190" s="4"/>
      <c r="F190" s="4"/>
      <c r="G190" s="45"/>
      <c r="H190" s="45"/>
      <c r="I190" s="45"/>
    </row>
    <row r="191" spans="1:9" ht="15.75">
      <c r="A191" s="88" t="s">
        <v>243</v>
      </c>
      <c r="B191" s="4"/>
      <c r="C191" s="4"/>
      <c r="D191" s="4"/>
      <c r="E191" s="4"/>
      <c r="F191" s="4"/>
      <c r="G191" s="45"/>
      <c r="H191" s="45"/>
      <c r="I191" s="45"/>
    </row>
    <row r="192" spans="1:9" ht="15.75">
      <c r="A192" s="88" t="s">
        <v>250</v>
      </c>
      <c r="B192" s="4"/>
      <c r="C192" s="4"/>
      <c r="D192" s="4"/>
      <c r="E192" s="4"/>
      <c r="F192" s="4"/>
      <c r="G192" s="45"/>
      <c r="H192" s="45"/>
      <c r="I192" s="45"/>
    </row>
    <row r="193" spans="1:9" ht="15.75">
      <c r="A193" s="88" t="s">
        <v>244</v>
      </c>
      <c r="B193" s="4"/>
      <c r="C193" s="4"/>
      <c r="D193" s="4"/>
      <c r="E193" s="4"/>
      <c r="F193" s="4"/>
      <c r="G193" s="45"/>
      <c r="H193" s="45"/>
      <c r="I193" s="45"/>
    </row>
    <row r="194" spans="1:9" ht="15.75">
      <c r="A194" s="88" t="s">
        <v>245</v>
      </c>
      <c r="B194" s="4"/>
      <c r="C194" s="4"/>
      <c r="D194" s="4"/>
      <c r="E194" s="4"/>
      <c r="F194" s="4"/>
      <c r="G194" s="45"/>
      <c r="H194" s="45"/>
      <c r="I194" s="45"/>
    </row>
    <row r="195" spans="1:9" ht="15.75">
      <c r="A195" s="88" t="s">
        <v>246</v>
      </c>
      <c r="B195" s="4"/>
      <c r="C195" s="4"/>
      <c r="D195" s="4"/>
      <c r="E195" s="4"/>
      <c r="F195" s="4"/>
      <c r="G195" s="45"/>
      <c r="H195" s="45"/>
      <c r="I195" s="45"/>
    </row>
    <row r="196" ht="12.75">
      <c r="A196" s="31"/>
    </row>
    <row r="197" ht="12.75">
      <c r="A197" s="83" t="s">
        <v>12</v>
      </c>
    </row>
    <row r="198" ht="12.75">
      <c r="A198" s="83" t="s">
        <v>119</v>
      </c>
    </row>
    <row r="199" spans="1:3" ht="12.75">
      <c r="A199" s="51" t="s">
        <v>120</v>
      </c>
      <c r="B199" s="82"/>
      <c r="C199" s="82" t="s">
        <v>121</v>
      </c>
    </row>
    <row r="200" spans="1:3" ht="12.75">
      <c r="A200" s="31" t="s">
        <v>43</v>
      </c>
      <c r="B200" s="85"/>
      <c r="C200" s="85" t="s">
        <v>44</v>
      </c>
    </row>
    <row r="201" spans="1:3" ht="12.75">
      <c r="A201" s="31" t="s">
        <v>45</v>
      </c>
      <c r="B201" s="85"/>
      <c r="C201" s="85" t="s">
        <v>46</v>
      </c>
    </row>
    <row r="202" spans="1:3" ht="12.75">
      <c r="A202" s="31" t="s">
        <v>47</v>
      </c>
      <c r="B202" s="85"/>
      <c r="C202" s="85" t="s">
        <v>119</v>
      </c>
    </row>
    <row r="203" spans="1:3" ht="12.75">
      <c r="A203" s="31" t="s">
        <v>48</v>
      </c>
      <c r="B203" s="85"/>
      <c r="C203" s="85" t="s">
        <v>119</v>
      </c>
    </row>
    <row r="204" spans="1:3" ht="12.75">
      <c r="A204" s="31" t="s">
        <v>49</v>
      </c>
      <c r="B204" s="85"/>
      <c r="C204" s="85" t="s">
        <v>119</v>
      </c>
    </row>
    <row r="205" ht="12.75">
      <c r="A205" s="31"/>
    </row>
    <row r="206" spans="1:3" ht="12.75">
      <c r="A206" s="77" t="s">
        <v>122</v>
      </c>
      <c r="B206" s="53"/>
      <c r="C206" s="53" t="s">
        <v>124</v>
      </c>
    </row>
    <row r="207" spans="1:2" ht="12.75">
      <c r="A207" s="77" t="s">
        <v>123</v>
      </c>
      <c r="B207" s="27" t="s">
        <v>37</v>
      </c>
    </row>
    <row r="208" ht="12.75">
      <c r="A208" s="31"/>
    </row>
    <row r="209" ht="12.75">
      <c r="A209" s="31"/>
    </row>
    <row r="210" ht="12.75">
      <c r="A210" s="31"/>
    </row>
    <row r="211" ht="12.75">
      <c r="A211" s="31"/>
    </row>
    <row r="212" ht="12.75">
      <c r="A212" s="83" t="s">
        <v>9</v>
      </c>
    </row>
    <row r="213" spans="1:5" ht="12.75">
      <c r="A213" s="31"/>
      <c r="B213" s="82" t="s">
        <v>3</v>
      </c>
      <c r="C213" s="82" t="s">
        <v>10</v>
      </c>
      <c r="D213" s="82" t="s">
        <v>2</v>
      </c>
      <c r="E213" s="82" t="s">
        <v>11</v>
      </c>
    </row>
    <row r="214" spans="1:5" ht="12.75">
      <c r="A214" s="31"/>
      <c r="B214" s="27" t="s">
        <v>56</v>
      </c>
      <c r="C214" s="27" t="s">
        <v>53</v>
      </c>
      <c r="D214" s="27" t="s">
        <v>39</v>
      </c>
      <c r="E214" s="27" t="s">
        <v>57</v>
      </c>
    </row>
    <row r="215" spans="1:5" ht="12.75">
      <c r="A215" s="31"/>
      <c r="B215" s="27" t="s">
        <v>58</v>
      </c>
      <c r="C215" s="27" t="s">
        <v>59</v>
      </c>
      <c r="D215" s="27" t="s">
        <v>39</v>
      </c>
      <c r="E215" s="27" t="s">
        <v>60</v>
      </c>
    </row>
    <row r="216" spans="1:5" ht="12.75">
      <c r="A216" s="31"/>
      <c r="B216" s="27" t="s">
        <v>61</v>
      </c>
      <c r="C216" s="27" t="s">
        <v>52</v>
      </c>
      <c r="D216" s="27" t="s">
        <v>39</v>
      </c>
      <c r="E216" s="27" t="s">
        <v>62</v>
      </c>
    </row>
    <row r="217" spans="1:5" ht="12.75">
      <c r="A217" s="31"/>
      <c r="B217" s="27" t="s">
        <v>63</v>
      </c>
      <c r="C217" s="27" t="s">
        <v>55</v>
      </c>
      <c r="D217" s="27" t="s">
        <v>64</v>
      </c>
      <c r="E217" s="27" t="s">
        <v>65</v>
      </c>
    </row>
    <row r="218" ht="12.75">
      <c r="A218" s="31"/>
    </row>
    <row r="219" ht="12.75">
      <c r="A219" s="83" t="s">
        <v>128</v>
      </c>
    </row>
    <row r="220" ht="12.75">
      <c r="A220" s="31"/>
    </row>
    <row r="221" spans="1:6" ht="12.75">
      <c r="A221" s="51" t="s">
        <v>1</v>
      </c>
      <c r="B221" s="82" t="s">
        <v>2</v>
      </c>
      <c r="C221" s="82" t="s">
        <v>5</v>
      </c>
      <c r="D221" s="82" t="s">
        <v>6</v>
      </c>
      <c r="E221" s="82" t="s">
        <v>3</v>
      </c>
      <c r="F221" s="82" t="s">
        <v>4</v>
      </c>
    </row>
    <row r="222" spans="1:6" ht="25.5">
      <c r="A222" s="31" t="s">
        <v>38</v>
      </c>
      <c r="B222" s="27" t="s">
        <v>39</v>
      </c>
      <c r="C222" s="49">
        <v>0.472969</v>
      </c>
      <c r="E222" s="27" t="s">
        <v>25</v>
      </c>
      <c r="F222" s="27" t="s">
        <v>40</v>
      </c>
    </row>
    <row r="223" spans="1:6" ht="12.75">
      <c r="A223" s="27" t="s">
        <v>41</v>
      </c>
      <c r="C223" s="49">
        <v>0.100083</v>
      </c>
      <c r="E223" s="27" t="s">
        <v>25</v>
      </c>
      <c r="F223" s="27" t="s">
        <v>40</v>
      </c>
    </row>
    <row r="227" ht="12.75">
      <c r="A227" s="69" t="s">
        <v>7</v>
      </c>
    </row>
    <row r="229" spans="1:6" ht="12.75">
      <c r="A229" s="82" t="s">
        <v>8</v>
      </c>
      <c r="B229" s="82" t="s">
        <v>2</v>
      </c>
      <c r="C229" s="82" t="s">
        <v>5</v>
      </c>
      <c r="D229" s="82" t="s">
        <v>6</v>
      </c>
      <c r="E229" s="82" t="s">
        <v>3</v>
      </c>
      <c r="F229" s="82" t="s">
        <v>4</v>
      </c>
    </row>
    <row r="230" spans="1:6" ht="12.75">
      <c r="A230" s="27" t="s">
        <v>50</v>
      </c>
      <c r="B230" s="27" t="s">
        <v>39</v>
      </c>
      <c r="C230" s="50">
        <v>1</v>
      </c>
      <c r="E230" s="27" t="s">
        <v>25</v>
      </c>
      <c r="F230" s="27" t="s">
        <v>40</v>
      </c>
    </row>
    <row r="231" spans="1:6" ht="12.75">
      <c r="A231" s="27" t="s">
        <v>51</v>
      </c>
      <c r="C231" s="50">
        <v>1</v>
      </c>
      <c r="E231" s="27" t="s">
        <v>25</v>
      </c>
      <c r="F231" s="27" t="s">
        <v>40</v>
      </c>
    </row>
    <row r="232" spans="1:6" ht="12.75">
      <c r="A232" s="27" t="s">
        <v>52</v>
      </c>
      <c r="C232" s="50">
        <v>1</v>
      </c>
      <c r="E232" s="27" t="s">
        <v>25</v>
      </c>
      <c r="F232" s="27" t="s">
        <v>40</v>
      </c>
    </row>
    <row r="233" spans="1:6" ht="12.75">
      <c r="A233" s="27" t="s">
        <v>53</v>
      </c>
      <c r="C233" s="50">
        <v>1</v>
      </c>
      <c r="E233" s="27" t="s">
        <v>25</v>
      </c>
      <c r="F233" s="27" t="s">
        <v>40</v>
      </c>
    </row>
    <row r="234" spans="1:6" ht="12.75">
      <c r="A234" s="27" t="s">
        <v>54</v>
      </c>
      <c r="C234" s="50">
        <v>0.2</v>
      </c>
      <c r="E234" s="27" t="s">
        <v>25</v>
      </c>
      <c r="F234" s="27" t="s">
        <v>40</v>
      </c>
    </row>
    <row r="235" spans="1:6" ht="12.75">
      <c r="A235" s="27" t="s">
        <v>55</v>
      </c>
      <c r="C235" s="49">
        <v>0.193</v>
      </c>
      <c r="E235" s="27" t="s">
        <v>25</v>
      </c>
      <c r="F235" s="27" t="s">
        <v>40</v>
      </c>
    </row>
  </sheetData>
  <sheetProtection/>
  <mergeCells count="14">
    <mergeCell ref="A50:D50"/>
    <mergeCell ref="A31:J31"/>
    <mergeCell ref="A54:D54"/>
    <mergeCell ref="A55:D55"/>
    <mergeCell ref="A37:J37"/>
    <mergeCell ref="C10:D10"/>
    <mergeCell ref="C11:D11"/>
    <mergeCell ref="A52:D52"/>
    <mergeCell ref="B3:D3"/>
    <mergeCell ref="A39:J39"/>
    <mergeCell ref="A43:D43"/>
    <mergeCell ref="A46:D46"/>
    <mergeCell ref="A47:D47"/>
    <mergeCell ref="A48:D48"/>
  </mergeCells>
  <hyperlinks>
    <hyperlink ref="B8" r:id="rId1" display="www.vinamilk.com.vn"/>
    <hyperlink ref="D8" r:id="rId2" display="vinamilk@vinamilk.com.vn"/>
  </hyperlinks>
  <printOptions/>
  <pageMargins left="0.7" right="0.7" top="0.75" bottom="0.75" header="0.3" footer="0.3"/>
  <pageSetup horizontalDpi="600" verticalDpi="600" orientation="portrait" paperSize="9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giangtq</dc:creator>
  <cp:keywords/>
  <dc:description/>
  <cp:lastModifiedBy>tuandta</cp:lastModifiedBy>
  <dcterms:created xsi:type="dcterms:W3CDTF">2011-04-21T06:12:18Z</dcterms:created>
  <dcterms:modified xsi:type="dcterms:W3CDTF">2012-03-20T06:21:59Z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